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A01B89A4-3F3E-46B5-9C6F-2E78E18869C9}" xr6:coauthVersionLast="36" xr6:coauthVersionMax="36" xr10:uidLastSave="{00000000-0000-0000-0000-000000000000}"/>
  <bookViews>
    <workbookView xWindow="0" yWindow="0" windowWidth="15585" windowHeight="8310" xr2:uid="{00000000-000D-0000-FFFF-FFFF00000000}"/>
  </bookViews>
  <sheets>
    <sheet name="SAŽETAK" sheetId="1" r:id="rId1"/>
    <sheet name=" Račun prihoda i rashoda" sheetId="3" r:id="rId2"/>
    <sheet name="Prihodi i rashodi prema izvoru" sheetId="13" r:id="rId3"/>
    <sheet name="Rashodi prema funkcijskoj kl. " sheetId="11" r:id="rId4"/>
    <sheet name="Rashodi po programskoj kl." sheetId="15" r:id="rId5"/>
    <sheet name="II.Posebni dio" sheetId="14" r:id="rId6"/>
    <sheet name="Korištenje prenesenog viška" sheetId="16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1" l="1"/>
  <c r="G18" i="16"/>
  <c r="G17" i="16" s="1"/>
  <c r="F18" i="16"/>
  <c r="D18" i="16"/>
  <c r="F17" i="16"/>
  <c r="E17" i="16"/>
  <c r="D17" i="16"/>
  <c r="D7" i="16" s="1"/>
  <c r="G15" i="16"/>
  <c r="G14" i="16" s="1"/>
  <c r="F15" i="16"/>
  <c r="F14" i="16" s="1"/>
  <c r="F7" i="16" s="1"/>
  <c r="E15" i="16"/>
  <c r="D15" i="16"/>
  <c r="D14" i="16"/>
  <c r="G12" i="16"/>
  <c r="G11" i="16" s="1"/>
  <c r="F12" i="16"/>
  <c r="D12" i="16"/>
  <c r="F11" i="16"/>
  <c r="D11" i="16"/>
  <c r="G9" i="16"/>
  <c r="G8" i="16" s="1"/>
  <c r="D9" i="16"/>
  <c r="D8" i="16" s="1"/>
  <c r="E7" i="16"/>
  <c r="I204" i="14"/>
  <c r="I203" i="14" s="1"/>
  <c r="F204" i="14"/>
  <c r="H203" i="14"/>
  <c r="H202" i="14" s="1"/>
  <c r="H201" i="14" s="1"/>
  <c r="G202" i="14"/>
  <c r="G201" i="14" s="1"/>
  <c r="I198" i="14"/>
  <c r="I197" i="14" s="1"/>
  <c r="H197" i="14"/>
  <c r="H196" i="14" s="1"/>
  <c r="G196" i="14"/>
  <c r="G185" i="14" s="1"/>
  <c r="I194" i="14"/>
  <c r="H194" i="14"/>
  <c r="I193" i="14"/>
  <c r="I192" i="14" s="1"/>
  <c r="H193" i="14"/>
  <c r="H190" i="14"/>
  <c r="H189" i="14" s="1"/>
  <c r="I189" i="14"/>
  <c r="H187" i="14"/>
  <c r="H186" i="14"/>
  <c r="K186" i="14" s="1"/>
  <c r="F185" i="14"/>
  <c r="G183" i="14"/>
  <c r="G182" i="14" s="1"/>
  <c r="G181" i="14" s="1"/>
  <c r="I182" i="14"/>
  <c r="H182" i="14"/>
  <c r="H181" i="14" s="1"/>
  <c r="I181" i="14"/>
  <c r="I179" i="14"/>
  <c r="I178" i="14" s="1"/>
  <c r="H179" i="14"/>
  <c r="H178" i="14"/>
  <c r="G178" i="14"/>
  <c r="I176" i="14"/>
  <c r="I175" i="14" s="1"/>
  <c r="I174" i="14" s="1"/>
  <c r="K172" i="14"/>
  <c r="K171" i="14"/>
  <c r="H171" i="14"/>
  <c r="G171" i="14"/>
  <c r="F170" i="14"/>
  <c r="I164" i="14"/>
  <c r="I163" i="14" s="1"/>
  <c r="I162" i="14" s="1"/>
  <c r="I161" i="14" s="1"/>
  <c r="H163" i="14"/>
  <c r="H162" i="14" s="1"/>
  <c r="H161" i="14" s="1"/>
  <c r="H160" i="14" s="1"/>
  <c r="G163" i="14"/>
  <c r="G162" i="14" s="1"/>
  <c r="F162" i="14"/>
  <c r="F161" i="14" s="1"/>
  <c r="F160" i="14" s="1"/>
  <c r="G161" i="14"/>
  <c r="G160" i="14" s="1"/>
  <c r="I150" i="14"/>
  <c r="F150" i="14"/>
  <c r="I145" i="14"/>
  <c r="F145" i="14"/>
  <c r="F144" i="14" s="1"/>
  <c r="F143" i="14" s="1"/>
  <c r="H144" i="14"/>
  <c r="G144" i="14"/>
  <c r="G143" i="14" s="1"/>
  <c r="G142" i="14" s="1"/>
  <c r="H143" i="14"/>
  <c r="H142" i="14" s="1"/>
  <c r="K126" i="14"/>
  <c r="I126" i="14"/>
  <c r="I125" i="14" s="1"/>
  <c r="F126" i="14"/>
  <c r="F125" i="14" s="1"/>
  <c r="F124" i="14" s="1"/>
  <c r="H125" i="14"/>
  <c r="H124" i="14"/>
  <c r="I121" i="14"/>
  <c r="F121" i="14"/>
  <c r="F119" i="14"/>
  <c r="I113" i="14"/>
  <c r="I112" i="14" s="1"/>
  <c r="F113" i="14"/>
  <c r="F112" i="14" s="1"/>
  <c r="F111" i="14" s="1"/>
  <c r="H112" i="14"/>
  <c r="H111" i="14" s="1"/>
  <c r="H110" i="14" s="1"/>
  <c r="G112" i="14"/>
  <c r="G111" i="14"/>
  <c r="G110" i="14" s="1"/>
  <c r="I108" i="14"/>
  <c r="F108" i="14"/>
  <c r="I83" i="14"/>
  <c r="I82" i="14" s="1"/>
  <c r="F83" i="14"/>
  <c r="F82" i="14" s="1"/>
  <c r="F81" i="14" s="1"/>
  <c r="F80" i="14" s="1"/>
  <c r="F79" i="14" s="1"/>
  <c r="H82" i="14"/>
  <c r="H81" i="14" s="1"/>
  <c r="H80" i="14" s="1"/>
  <c r="G81" i="14"/>
  <c r="G80" i="14" s="1"/>
  <c r="G79" i="14"/>
  <c r="I72" i="14"/>
  <c r="K72" i="14" s="1"/>
  <c r="H72" i="14"/>
  <c r="H70" i="14"/>
  <c r="H69" i="14" s="1"/>
  <c r="G70" i="14"/>
  <c r="J70" i="14" s="1"/>
  <c r="G69" i="14"/>
  <c r="H63" i="14"/>
  <c r="H62" i="14" s="1"/>
  <c r="H61" i="14" s="1"/>
  <c r="F63" i="14"/>
  <c r="F62" i="14" s="1"/>
  <c r="F61" i="14" s="1"/>
  <c r="I57" i="14"/>
  <c r="F57" i="14"/>
  <c r="F56" i="14" s="1"/>
  <c r="F55" i="14" s="1"/>
  <c r="I56" i="14"/>
  <c r="I55" i="14" s="1"/>
  <c r="I54" i="14" s="1"/>
  <c r="H54" i="14"/>
  <c r="H53" i="14" s="1"/>
  <c r="G54" i="14"/>
  <c r="G53" i="14" s="1"/>
  <c r="G52" i="14" s="1"/>
  <c r="F50" i="14"/>
  <c r="F49" i="14"/>
  <c r="F48" i="14" s="1"/>
  <c r="F47" i="14" s="1"/>
  <c r="H47" i="14"/>
  <c r="K47" i="14" s="1"/>
  <c r="G47" i="14"/>
  <c r="I46" i="14"/>
  <c r="G46" i="14"/>
  <c r="G45" i="14"/>
  <c r="I34" i="14"/>
  <c r="I33" i="14" s="1"/>
  <c r="I32" i="14" s="1"/>
  <c r="F34" i="14"/>
  <c r="F33" i="14" s="1"/>
  <c r="F32" i="14" s="1"/>
  <c r="F31" i="14" s="1"/>
  <c r="F30" i="14" s="1"/>
  <c r="H32" i="14"/>
  <c r="H31" i="14" s="1"/>
  <c r="H30" i="14" s="1"/>
  <c r="G30" i="14"/>
  <c r="I25" i="14"/>
  <c r="F25" i="14"/>
  <c r="F24" i="14" s="1"/>
  <c r="F23" i="14" s="1"/>
  <c r="F22" i="14" s="1"/>
  <c r="F21" i="14" s="1"/>
  <c r="I24" i="14"/>
  <c r="I23" i="14" s="1"/>
  <c r="I22" i="14" s="1"/>
  <c r="G22" i="14"/>
  <c r="G21" i="14" s="1"/>
  <c r="G12" i="14" s="1"/>
  <c r="G11" i="14" s="1"/>
  <c r="I16" i="14"/>
  <c r="F16" i="14"/>
  <c r="F15" i="14" s="1"/>
  <c r="F14" i="14" s="1"/>
  <c r="F13" i="14" s="1"/>
  <c r="F12" i="14" s="1"/>
  <c r="I15" i="14"/>
  <c r="I14" i="14" s="1"/>
  <c r="I13" i="14" s="1"/>
  <c r="H14" i="14"/>
  <c r="G14" i="14"/>
  <c r="H13" i="14"/>
  <c r="G13" i="14"/>
  <c r="H12" i="14"/>
  <c r="J11" i="14"/>
  <c r="F17" i="15"/>
  <c r="C17" i="15"/>
  <c r="C7" i="15" s="1"/>
  <c r="H15" i="15"/>
  <c r="G15" i="15"/>
  <c r="H14" i="15"/>
  <c r="G14" i="15"/>
  <c r="H13" i="15"/>
  <c r="G13" i="15"/>
  <c r="H12" i="15"/>
  <c r="H9" i="15"/>
  <c r="G9" i="15"/>
  <c r="H8" i="15"/>
  <c r="G8" i="15"/>
  <c r="F7" i="15"/>
  <c r="E7" i="15"/>
  <c r="D7" i="15"/>
  <c r="G21" i="11"/>
  <c r="G20" i="11"/>
  <c r="G18" i="11"/>
  <c r="F18" i="11"/>
  <c r="G17" i="11"/>
  <c r="E16" i="11"/>
  <c r="D16" i="11"/>
  <c r="G16" i="11" s="1"/>
  <c r="C16" i="11"/>
  <c r="B16" i="11"/>
  <c r="F16" i="11" s="1"/>
  <c r="G15" i="11"/>
  <c r="F15" i="11"/>
  <c r="G12" i="11"/>
  <c r="F12" i="11"/>
  <c r="G11" i="11"/>
  <c r="F11" i="11"/>
  <c r="G10" i="11"/>
  <c r="F10" i="11"/>
  <c r="E9" i="11"/>
  <c r="G9" i="11" s="1"/>
  <c r="D9" i="11"/>
  <c r="C9" i="11"/>
  <c r="B9" i="11"/>
  <c r="B8" i="11" s="1"/>
  <c r="E8" i="11"/>
  <c r="D8" i="11"/>
  <c r="C8" i="11"/>
  <c r="E7" i="11"/>
  <c r="C7" i="11"/>
  <c r="B7" i="11"/>
  <c r="F7" i="11" s="1"/>
  <c r="I101" i="13"/>
  <c r="H101" i="13"/>
  <c r="G100" i="13"/>
  <c r="F100" i="13"/>
  <c r="E100" i="13"/>
  <c r="D100" i="13"/>
  <c r="H100" i="13" s="1"/>
  <c r="I98" i="13"/>
  <c r="H98" i="13"/>
  <c r="G97" i="13"/>
  <c r="F97" i="13"/>
  <c r="F96" i="13" s="1"/>
  <c r="E97" i="13"/>
  <c r="E96" i="13" s="1"/>
  <c r="D97" i="13"/>
  <c r="G93" i="13"/>
  <c r="H93" i="13" s="1"/>
  <c r="F93" i="13"/>
  <c r="E93" i="13"/>
  <c r="D93" i="13"/>
  <c r="D92" i="13" s="1"/>
  <c r="G92" i="13"/>
  <c r="F92" i="13"/>
  <c r="E92" i="13"/>
  <c r="I91" i="13"/>
  <c r="H91" i="13"/>
  <c r="G90" i="13"/>
  <c r="F90" i="13"/>
  <c r="F89" i="13" s="1"/>
  <c r="E90" i="13"/>
  <c r="D90" i="13"/>
  <c r="E89" i="13"/>
  <c r="D89" i="13"/>
  <c r="I88" i="13"/>
  <c r="I87" i="13"/>
  <c r="I85" i="13"/>
  <c r="H85" i="13"/>
  <c r="I83" i="13"/>
  <c r="H83" i="13"/>
  <c r="I82" i="13"/>
  <c r="I81" i="13"/>
  <c r="H81" i="13"/>
  <c r="I80" i="13"/>
  <c r="H80" i="13"/>
  <c r="G79" i="13"/>
  <c r="I79" i="13" s="1"/>
  <c r="F79" i="13"/>
  <c r="E79" i="13"/>
  <c r="D79" i="13"/>
  <c r="D78" i="13" s="1"/>
  <c r="G78" i="13"/>
  <c r="F78" i="13"/>
  <c r="E78" i="13"/>
  <c r="H75" i="13"/>
  <c r="F75" i="13"/>
  <c r="E75" i="13"/>
  <c r="I75" i="13" s="1"/>
  <c r="H74" i="13"/>
  <c r="F74" i="13"/>
  <c r="E74" i="13"/>
  <c r="I74" i="13" s="1"/>
  <c r="H73" i="13"/>
  <c r="H72" i="13"/>
  <c r="I71" i="13"/>
  <c r="H71" i="13"/>
  <c r="I70" i="13"/>
  <c r="H70" i="13"/>
  <c r="G69" i="13"/>
  <c r="I69" i="13" s="1"/>
  <c r="F69" i="13"/>
  <c r="F68" i="13" s="1"/>
  <c r="E69" i="13"/>
  <c r="E68" i="13" s="1"/>
  <c r="D69" i="13"/>
  <c r="D68" i="13" s="1"/>
  <c r="G68" i="13"/>
  <c r="H68" i="13" s="1"/>
  <c r="I67" i="13"/>
  <c r="H67" i="13"/>
  <c r="I66" i="13"/>
  <c r="H66" i="13"/>
  <c r="I65" i="13"/>
  <c r="H65" i="13"/>
  <c r="I64" i="13"/>
  <c r="H64" i="13"/>
  <c r="G63" i="13"/>
  <c r="F63" i="13"/>
  <c r="F62" i="13" s="1"/>
  <c r="E63" i="13"/>
  <c r="D63" i="13"/>
  <c r="E62" i="13"/>
  <c r="D62" i="13"/>
  <c r="H61" i="13"/>
  <c r="I60" i="13"/>
  <c r="H60" i="13"/>
  <c r="I59" i="13"/>
  <c r="H59" i="13"/>
  <c r="G58" i="13"/>
  <c r="F58" i="13"/>
  <c r="F57" i="13" s="1"/>
  <c r="E58" i="13"/>
  <c r="D58" i="13"/>
  <c r="D57" i="13" s="1"/>
  <c r="E57" i="13"/>
  <c r="H56" i="13"/>
  <c r="I55" i="13"/>
  <c r="H55" i="13"/>
  <c r="I54" i="13"/>
  <c r="H54" i="13"/>
  <c r="G53" i="13"/>
  <c r="I53" i="13" s="1"/>
  <c r="F53" i="13"/>
  <c r="E53" i="13"/>
  <c r="D53" i="13"/>
  <c r="D52" i="13" s="1"/>
  <c r="G52" i="13"/>
  <c r="F52" i="13"/>
  <c r="E52" i="13"/>
  <c r="H50" i="13"/>
  <c r="G49" i="13"/>
  <c r="F49" i="13"/>
  <c r="F48" i="13" s="1"/>
  <c r="E49" i="13"/>
  <c r="D49" i="13"/>
  <c r="H49" i="13" s="1"/>
  <c r="G48" i="13"/>
  <c r="I47" i="13"/>
  <c r="I46" i="13"/>
  <c r="I45" i="13"/>
  <c r="H45" i="13"/>
  <c r="I43" i="13"/>
  <c r="H43" i="13"/>
  <c r="G42" i="13"/>
  <c r="F42" i="13"/>
  <c r="F41" i="13" s="1"/>
  <c r="E42" i="13"/>
  <c r="D42" i="13"/>
  <c r="E41" i="13"/>
  <c r="D41" i="13"/>
  <c r="F33" i="13"/>
  <c r="F32" i="13" s="1"/>
  <c r="I31" i="13"/>
  <c r="H31" i="13"/>
  <c r="G30" i="13"/>
  <c r="F30" i="13"/>
  <c r="E30" i="13"/>
  <c r="E29" i="13" s="1"/>
  <c r="D30" i="13"/>
  <c r="G29" i="13"/>
  <c r="F29" i="13"/>
  <c r="I28" i="13"/>
  <c r="H28" i="13"/>
  <c r="G27" i="13"/>
  <c r="H27" i="13" s="1"/>
  <c r="F27" i="13"/>
  <c r="F26" i="13" s="1"/>
  <c r="E27" i="13"/>
  <c r="E26" i="13" s="1"/>
  <c r="D27" i="13"/>
  <c r="G26" i="13"/>
  <c r="H26" i="13" s="1"/>
  <c r="D26" i="13"/>
  <c r="I25" i="13"/>
  <c r="H25" i="13"/>
  <c r="G24" i="13"/>
  <c r="I24" i="13" s="1"/>
  <c r="F24" i="13"/>
  <c r="E24" i="13"/>
  <c r="D24" i="13"/>
  <c r="D23" i="13" s="1"/>
  <c r="G23" i="13"/>
  <c r="F23" i="13"/>
  <c r="E23" i="13"/>
  <c r="G21" i="13"/>
  <c r="F21" i="13"/>
  <c r="E21" i="13"/>
  <c r="D21" i="13"/>
  <c r="I20" i="13"/>
  <c r="H20" i="13"/>
  <c r="G19" i="13"/>
  <c r="F19" i="13"/>
  <c r="E19" i="13"/>
  <c r="E18" i="13" s="1"/>
  <c r="D19" i="13"/>
  <c r="F18" i="13"/>
  <c r="G16" i="13"/>
  <c r="I16" i="13" s="1"/>
  <c r="F16" i="13"/>
  <c r="E16" i="13"/>
  <c r="D16" i="13"/>
  <c r="D15" i="13" s="1"/>
  <c r="G15" i="13"/>
  <c r="F15" i="13"/>
  <c r="E15" i="13"/>
  <c r="I13" i="13"/>
  <c r="H13" i="13"/>
  <c r="G12" i="13"/>
  <c r="F12" i="13"/>
  <c r="F11" i="13" s="1"/>
  <c r="E12" i="13"/>
  <c r="D12" i="13"/>
  <c r="E11" i="13"/>
  <c r="D11" i="13"/>
  <c r="I10" i="13"/>
  <c r="H10" i="13"/>
  <c r="G9" i="13"/>
  <c r="F9" i="13"/>
  <c r="E9" i="13"/>
  <c r="E8" i="13" s="1"/>
  <c r="D9" i="13"/>
  <c r="F8" i="13"/>
  <c r="K102" i="3"/>
  <c r="I101" i="3"/>
  <c r="F101" i="3"/>
  <c r="K99" i="3"/>
  <c r="I96" i="3"/>
  <c r="K96" i="3" s="1"/>
  <c r="F96" i="3"/>
  <c r="H94" i="3"/>
  <c r="G94" i="3"/>
  <c r="K93" i="3"/>
  <c r="I92" i="3"/>
  <c r="I91" i="3" s="1"/>
  <c r="F92" i="3"/>
  <c r="F91" i="3" s="1"/>
  <c r="H91" i="3"/>
  <c r="G91" i="3"/>
  <c r="G43" i="3" s="1"/>
  <c r="K90" i="3"/>
  <c r="K89" i="3"/>
  <c r="I89" i="3"/>
  <c r="I88" i="3" s="1"/>
  <c r="F89" i="3"/>
  <c r="F88" i="3" s="1"/>
  <c r="K87" i="3"/>
  <c r="J87" i="3"/>
  <c r="K86" i="3"/>
  <c r="J86" i="3"/>
  <c r="K85" i="3"/>
  <c r="J85" i="3"/>
  <c r="K84" i="3"/>
  <c r="J84" i="3"/>
  <c r="I83" i="3"/>
  <c r="I82" i="3" s="1"/>
  <c r="F83" i="3"/>
  <c r="F82" i="3" s="1"/>
  <c r="K81" i="3"/>
  <c r="J81" i="3"/>
  <c r="K80" i="3"/>
  <c r="J80" i="3"/>
  <c r="K79" i="3"/>
  <c r="J79" i="3"/>
  <c r="K78" i="3"/>
  <c r="J78" i="3"/>
  <c r="K77" i="3"/>
  <c r="J77" i="3"/>
  <c r="K76" i="3"/>
  <c r="J76" i="3"/>
  <c r="I75" i="3"/>
  <c r="F75" i="3"/>
  <c r="K73" i="3"/>
  <c r="I73" i="3"/>
  <c r="J73" i="3" s="1"/>
  <c r="F73" i="3"/>
  <c r="K72" i="3"/>
  <c r="J72" i="3"/>
  <c r="K71" i="3"/>
  <c r="J71" i="3"/>
  <c r="K70" i="3"/>
  <c r="J70" i="3"/>
  <c r="K69" i="3"/>
  <c r="J69" i="3"/>
  <c r="K68" i="3"/>
  <c r="J68" i="3"/>
  <c r="K67" i="3"/>
  <c r="J67" i="3"/>
  <c r="K66" i="3"/>
  <c r="J66" i="3"/>
  <c r="K65" i="3"/>
  <c r="J65" i="3"/>
  <c r="K64" i="3"/>
  <c r="J64" i="3"/>
  <c r="I63" i="3"/>
  <c r="K63" i="3" s="1"/>
  <c r="F63" i="3"/>
  <c r="K62" i="3"/>
  <c r="J62" i="3"/>
  <c r="K61" i="3"/>
  <c r="J61" i="3"/>
  <c r="K60" i="3"/>
  <c r="J60" i="3"/>
  <c r="K59" i="3"/>
  <c r="J59" i="3"/>
  <c r="K58" i="3"/>
  <c r="J58" i="3"/>
  <c r="K57" i="3"/>
  <c r="J57" i="3"/>
  <c r="I56" i="3"/>
  <c r="K56" i="3" s="1"/>
  <c r="F56" i="3"/>
  <c r="K55" i="3"/>
  <c r="J55" i="3"/>
  <c r="K54" i="3"/>
  <c r="J54" i="3"/>
  <c r="K53" i="3"/>
  <c r="J53" i="3"/>
  <c r="I52" i="3"/>
  <c r="F52" i="3"/>
  <c r="K50" i="3"/>
  <c r="J50" i="3"/>
  <c r="I49" i="3"/>
  <c r="K49" i="3" s="1"/>
  <c r="F49" i="3"/>
  <c r="K48" i="3"/>
  <c r="J48" i="3"/>
  <c r="K47" i="3"/>
  <c r="I47" i="3"/>
  <c r="J47" i="3" s="1"/>
  <c r="F47" i="3"/>
  <c r="K46" i="3"/>
  <c r="J46" i="3"/>
  <c r="I45" i="3"/>
  <c r="F45" i="3"/>
  <c r="F44" i="3" s="1"/>
  <c r="H43" i="3"/>
  <c r="G42" i="3"/>
  <c r="H35" i="3"/>
  <c r="K34" i="3"/>
  <c r="J34" i="3"/>
  <c r="H34" i="3"/>
  <c r="K33" i="3"/>
  <c r="J33" i="3"/>
  <c r="K32" i="3"/>
  <c r="K31" i="3"/>
  <c r="I31" i="3"/>
  <c r="H31" i="3"/>
  <c r="G31" i="3"/>
  <c r="G30" i="3" s="1"/>
  <c r="F31" i="3"/>
  <c r="F30" i="3" s="1"/>
  <c r="I30" i="3"/>
  <c r="K30" i="3" s="1"/>
  <c r="H30" i="3"/>
  <c r="K28" i="3"/>
  <c r="K27" i="3"/>
  <c r="I27" i="3"/>
  <c r="F27" i="3"/>
  <c r="F26" i="3" s="1"/>
  <c r="J26" i="3" s="1"/>
  <c r="I26" i="3"/>
  <c r="K26" i="3" s="1"/>
  <c r="H26" i="3"/>
  <c r="G26" i="3"/>
  <c r="K25" i="3"/>
  <c r="I24" i="3"/>
  <c r="I23" i="3" s="1"/>
  <c r="F24" i="3"/>
  <c r="F23" i="3" s="1"/>
  <c r="H23" i="3"/>
  <c r="K21" i="3"/>
  <c r="I20" i="3"/>
  <c r="F20" i="3"/>
  <c r="F19" i="3" s="1"/>
  <c r="G16" i="3"/>
  <c r="I14" i="3"/>
  <c r="H14" i="3"/>
  <c r="H10" i="3" s="1"/>
  <c r="G14" i="3"/>
  <c r="F14" i="3"/>
  <c r="K13" i="3"/>
  <c r="I11" i="3"/>
  <c r="I10" i="3" s="1"/>
  <c r="H11" i="3"/>
  <c r="G11" i="3"/>
  <c r="F11" i="3"/>
  <c r="K35" i="1"/>
  <c r="J35" i="1"/>
  <c r="J34" i="1" s="1"/>
  <c r="K34" i="1"/>
  <c r="I34" i="1"/>
  <c r="H34" i="1"/>
  <c r="G34" i="1"/>
  <c r="F34" i="1"/>
  <c r="J28" i="1"/>
  <c r="K28" i="1" s="1"/>
  <c r="J27" i="1"/>
  <c r="K27" i="1" s="1"/>
  <c r="H22" i="1"/>
  <c r="K21" i="1"/>
  <c r="J21" i="1"/>
  <c r="K20" i="1"/>
  <c r="J20" i="1"/>
  <c r="I19" i="1"/>
  <c r="H19" i="1"/>
  <c r="G19" i="1"/>
  <c r="F19" i="1"/>
  <c r="K18" i="1"/>
  <c r="J18" i="1"/>
  <c r="K17" i="1"/>
  <c r="J17" i="1"/>
  <c r="K16" i="1"/>
  <c r="I16" i="1"/>
  <c r="H16" i="1"/>
  <c r="G16" i="1"/>
  <c r="G22" i="1" s="1"/>
  <c r="F16" i="1"/>
  <c r="F22" i="1" s="1"/>
  <c r="I51" i="3" l="1"/>
  <c r="J52" i="3"/>
  <c r="K75" i="3"/>
  <c r="J75" i="3"/>
  <c r="H9" i="3"/>
  <c r="H8" i="3" s="1"/>
  <c r="G10" i="3"/>
  <c r="H42" i="3"/>
  <c r="I44" i="3"/>
  <c r="K52" i="3"/>
  <c r="J83" i="3"/>
  <c r="I95" i="3"/>
  <c r="I94" i="3" s="1"/>
  <c r="K94" i="3" s="1"/>
  <c r="E7" i="13"/>
  <c r="I9" i="13"/>
  <c r="I12" i="13"/>
  <c r="H16" i="13"/>
  <c r="I19" i="13"/>
  <c r="I21" i="13"/>
  <c r="H24" i="13"/>
  <c r="I26" i="13"/>
  <c r="I27" i="13"/>
  <c r="I29" i="13"/>
  <c r="I30" i="13"/>
  <c r="I42" i="13"/>
  <c r="H53" i="13"/>
  <c r="I63" i="13"/>
  <c r="H69" i="13"/>
  <c r="H79" i="13"/>
  <c r="I92" i="13"/>
  <c r="I93" i="13"/>
  <c r="F9" i="11"/>
  <c r="K70" i="14"/>
  <c r="H170" i="14"/>
  <c r="K178" i="14"/>
  <c r="J16" i="1"/>
  <c r="F10" i="3"/>
  <c r="K83" i="3"/>
  <c r="I15" i="13"/>
  <c r="H21" i="13"/>
  <c r="I23" i="13"/>
  <c r="I68" i="13"/>
  <c r="I78" i="13"/>
  <c r="G86" i="13"/>
  <c r="I86" i="13" s="1"/>
  <c r="I90" i="13"/>
  <c r="I97" i="13"/>
  <c r="I100" i="13"/>
  <c r="H46" i="14"/>
  <c r="H45" i="14" s="1"/>
  <c r="I69" i="14"/>
  <c r="J69" i="14" s="1"/>
  <c r="H79" i="14"/>
  <c r="F110" i="14"/>
  <c r="I144" i="14"/>
  <c r="I143" i="14" s="1"/>
  <c r="H185" i="14"/>
  <c r="H68" i="14" s="1"/>
  <c r="H67" i="14" s="1"/>
  <c r="H11" i="16"/>
  <c r="H14" i="16"/>
  <c r="K51" i="3"/>
  <c r="K69" i="14"/>
  <c r="K161" i="14"/>
  <c r="I160" i="14"/>
  <c r="J161" i="14"/>
  <c r="I49" i="13"/>
  <c r="E48" i="13"/>
  <c r="I48" i="13" s="1"/>
  <c r="K44" i="3"/>
  <c r="J44" i="3"/>
  <c r="I43" i="3"/>
  <c r="I42" i="3"/>
  <c r="H97" i="13"/>
  <c r="D96" i="13"/>
  <c r="K112" i="14"/>
  <c r="I111" i="14"/>
  <c r="J112" i="14"/>
  <c r="K203" i="14"/>
  <c r="I202" i="14"/>
  <c r="J125" i="14"/>
  <c r="I124" i="14"/>
  <c r="K125" i="14"/>
  <c r="K23" i="3"/>
  <c r="J23" i="3"/>
  <c r="K88" i="3"/>
  <c r="J88" i="3"/>
  <c r="H30" i="13"/>
  <c r="D29" i="13"/>
  <c r="H29" i="13" s="1"/>
  <c r="G8" i="11"/>
  <c r="I21" i="14"/>
  <c r="K22" i="14"/>
  <c r="J22" i="14"/>
  <c r="K82" i="14"/>
  <c r="J82" i="14"/>
  <c r="I81" i="14"/>
  <c r="J143" i="14"/>
  <c r="I142" i="14"/>
  <c r="K143" i="14"/>
  <c r="K189" i="14"/>
  <c r="J47" i="14"/>
  <c r="F46" i="14"/>
  <c r="F45" i="14" s="1"/>
  <c r="F9" i="3"/>
  <c r="F8" i="3" s="1"/>
  <c r="H52" i="14"/>
  <c r="H11" i="14" s="1"/>
  <c r="J197" i="14"/>
  <c r="K197" i="14"/>
  <c r="I196" i="14"/>
  <c r="J19" i="1"/>
  <c r="K19" i="1"/>
  <c r="K91" i="3"/>
  <c r="J91" i="3"/>
  <c r="H58" i="13"/>
  <c r="I58" i="13"/>
  <c r="G57" i="13"/>
  <c r="J32" i="14"/>
  <c r="I31" i="14"/>
  <c r="K32" i="14"/>
  <c r="F95" i="3"/>
  <c r="F94" i="3" s="1"/>
  <c r="J94" i="3" s="1"/>
  <c r="F7" i="13"/>
  <c r="G7" i="15"/>
  <c r="H7" i="15"/>
  <c r="K54" i="14"/>
  <c r="I53" i="14"/>
  <c r="I170" i="14"/>
  <c r="K170" i="14" s="1"/>
  <c r="J10" i="3"/>
  <c r="I19" i="3"/>
  <c r="K20" i="3"/>
  <c r="F51" i="3"/>
  <c r="F43" i="3" s="1"/>
  <c r="K82" i="3"/>
  <c r="J82" i="3"/>
  <c r="H9" i="13"/>
  <c r="D8" i="13"/>
  <c r="H19" i="13"/>
  <c r="D18" i="13"/>
  <c r="F40" i="13"/>
  <c r="I52" i="13"/>
  <c r="I12" i="14"/>
  <c r="K13" i="14"/>
  <c r="F54" i="14"/>
  <c r="J54" i="14" s="1"/>
  <c r="F53" i="14"/>
  <c r="F52" i="14" s="1"/>
  <c r="F142" i="14" s="1"/>
  <c r="F68" i="14" s="1"/>
  <c r="F67" i="14" s="1"/>
  <c r="G170" i="14"/>
  <c r="G68" i="14" s="1"/>
  <c r="G67" i="14" s="1"/>
  <c r="G10" i="14" s="1"/>
  <c r="G9" i="14" s="1"/>
  <c r="G8" i="14" s="1"/>
  <c r="G7" i="14" s="1"/>
  <c r="G7" i="16"/>
  <c r="H7" i="16" s="1"/>
  <c r="I22" i="1"/>
  <c r="K24" i="3"/>
  <c r="J30" i="3"/>
  <c r="J45" i="3"/>
  <c r="J56" i="3"/>
  <c r="J63" i="3"/>
  <c r="K92" i="3"/>
  <c r="K101" i="3"/>
  <c r="H12" i="13"/>
  <c r="H15" i="13"/>
  <c r="H23" i="13"/>
  <c r="H42" i="13"/>
  <c r="D48" i="13"/>
  <c r="D40" i="13" s="1"/>
  <c r="H52" i="13"/>
  <c r="H63" i="13"/>
  <c r="H78" i="13"/>
  <c r="H90" i="13"/>
  <c r="H92" i="13"/>
  <c r="D7" i="11"/>
  <c r="G7" i="11" s="1"/>
  <c r="F8" i="11"/>
  <c r="I45" i="14"/>
  <c r="K46" i="14"/>
  <c r="J83" i="14"/>
  <c r="J113" i="14"/>
  <c r="J198" i="14"/>
  <c r="K45" i="3"/>
  <c r="G11" i="13"/>
  <c r="G41" i="13"/>
  <c r="G62" i="13"/>
  <c r="D86" i="13"/>
  <c r="G89" i="13"/>
  <c r="K83" i="14"/>
  <c r="K113" i="14"/>
  <c r="J126" i="14"/>
  <c r="K198" i="14"/>
  <c r="G8" i="13"/>
  <c r="G18" i="13"/>
  <c r="G96" i="13"/>
  <c r="J49" i="3"/>
  <c r="E40" i="13" l="1"/>
  <c r="G9" i="3"/>
  <c r="G8" i="3" s="1"/>
  <c r="K10" i="3"/>
  <c r="F10" i="14"/>
  <c r="F9" i="14" s="1"/>
  <c r="F8" i="14" s="1"/>
  <c r="F7" i="14" s="1"/>
  <c r="K11" i="14"/>
  <c r="H10" i="14"/>
  <c r="H9" i="14" s="1"/>
  <c r="H8" i="14" s="1"/>
  <c r="H7" i="14" s="1"/>
  <c r="I89" i="13"/>
  <c r="H89" i="13"/>
  <c r="K19" i="3"/>
  <c r="J19" i="3"/>
  <c r="I9" i="3"/>
  <c r="I201" i="14"/>
  <c r="K202" i="14"/>
  <c r="K160" i="14"/>
  <c r="J160" i="14"/>
  <c r="K42" i="3"/>
  <c r="K43" i="3"/>
  <c r="J43" i="3"/>
  <c r="D7" i="13"/>
  <c r="I41" i="13"/>
  <c r="G40" i="13"/>
  <c r="H41" i="13"/>
  <c r="J142" i="14"/>
  <c r="K142" i="14"/>
  <c r="K21" i="14"/>
  <c r="J21" i="14"/>
  <c r="K111" i="14"/>
  <c r="I110" i="14"/>
  <c r="J111" i="14"/>
  <c r="I8" i="13"/>
  <c r="G7" i="13"/>
  <c r="H8" i="13"/>
  <c r="I11" i="13"/>
  <c r="H11" i="13"/>
  <c r="F42" i="3"/>
  <c r="J42" i="3" s="1"/>
  <c r="K12" i="14"/>
  <c r="J12" i="14"/>
  <c r="K53" i="14"/>
  <c r="I52" i="14"/>
  <c r="J53" i="14"/>
  <c r="I30" i="14"/>
  <c r="K31" i="14"/>
  <c r="J31" i="14"/>
  <c r="J81" i="14"/>
  <c r="K81" i="14"/>
  <c r="I80" i="14"/>
  <c r="K124" i="14"/>
  <c r="J124" i="14"/>
  <c r="J51" i="3"/>
  <c r="I96" i="13"/>
  <c r="H96" i="13"/>
  <c r="I18" i="13"/>
  <c r="H18" i="13"/>
  <c r="K196" i="14"/>
  <c r="J196" i="14"/>
  <c r="I62" i="13"/>
  <c r="H62" i="13"/>
  <c r="K45" i="14"/>
  <c r="J45" i="14"/>
  <c r="J46" i="14"/>
  <c r="I57" i="13"/>
  <c r="H57" i="13"/>
  <c r="K201" i="14" l="1"/>
  <c r="I185" i="14"/>
  <c r="J30" i="14"/>
  <c r="K30" i="14"/>
  <c r="J9" i="3"/>
  <c r="K9" i="3"/>
  <c r="I8" i="3"/>
  <c r="I7" i="13"/>
  <c r="H7" i="13"/>
  <c r="K80" i="14"/>
  <c r="I79" i="14"/>
  <c r="J80" i="14"/>
  <c r="J52" i="14"/>
  <c r="K52" i="14"/>
  <c r="I40" i="13"/>
  <c r="H40" i="13"/>
  <c r="K110" i="14"/>
  <c r="J110" i="14"/>
  <c r="K8" i="3" l="1"/>
  <c r="J8" i="3"/>
  <c r="K79" i="14"/>
  <c r="J79" i="14"/>
  <c r="I68" i="14"/>
  <c r="K185" i="14"/>
  <c r="J185" i="14"/>
  <c r="K68" i="14" l="1"/>
  <c r="I67" i="14"/>
  <c r="J68" i="14"/>
  <c r="K67" i="14" l="1"/>
  <c r="J67" i="14"/>
  <c r="I10" i="14"/>
  <c r="I9" i="14" s="1"/>
  <c r="I8" i="14" s="1"/>
  <c r="I7" i="14" s="1"/>
  <c r="K7" i="14" l="1"/>
  <c r="J7" i="14"/>
</calcChain>
</file>

<file path=xl/sharedStrings.xml><?xml version="1.0" encoding="utf-8"?>
<sst xmlns="http://schemas.openxmlformats.org/spreadsheetml/2006/main" count="651" uniqueCount="305">
  <si>
    <t>PRIHODI UKUPNO</t>
  </si>
  <si>
    <t>RASHODI UKUPNO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</si>
  <si>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</si>
  <si>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</si>
  <si>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</si>
  <si>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</si>
  <si>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</si>
  <si>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UKUPNI RASHODI</t>
  </si>
  <si>
    <t>I. OPĆI DIO</t>
  </si>
  <si>
    <t>Materijalni rashodi</t>
  </si>
  <si>
    <t>INDEKS</t>
  </si>
  <si>
    <t xml:space="preserve">IZVJEŠTAJ O PRIHODIMA I RASHODIMA PREMA EKONOMSKOJ KLASIFIKACIJI </t>
  </si>
  <si>
    <t>6=5/2*100</t>
  </si>
  <si>
    <t>7=5/4*100</t>
  </si>
  <si>
    <t>Pomoći iz inozemstva i od subjekata unutar općeg proračuna</t>
  </si>
  <si>
    <t xml:space="preserve"> Prihodi od prodaje proizvoda i robe te pruženih usluga i prihodi od donacija</t>
  </si>
  <si>
    <t>Plaće (Bruto)</t>
  </si>
  <si>
    <t>Plaće za redovan rad</t>
  </si>
  <si>
    <t>Naknade troškova zaposlenima</t>
  </si>
  <si>
    <t>Službena putovanja</t>
  </si>
  <si>
    <t>UKUPNO RASHODI</t>
  </si>
  <si>
    <t>IZVJEŠTAJ O RASHODIMA PREMA FUNKCIJSKOJ KLASIFIKACIJI</t>
  </si>
  <si>
    <t>INDEKS**</t>
  </si>
  <si>
    <t>UKUPNO PRIHODI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</si>
  <si>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</si>
  <si>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</si>
  <si>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</si>
  <si>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</si>
  <si>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</si>
  <si>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</si>
  <si>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RAZLIKA PRIMITAKA I IZDATAKA</t>
  </si>
  <si>
    <t xml:space="preserve">RAČUN PRIHODA I RASHODA </t>
  </si>
  <si>
    <t>RAZLIKA - VIŠAK MANJAK</t>
  </si>
  <si>
    <t>SAŽETAK RAČUNA PRIHODA I RASHODA</t>
  </si>
  <si>
    <t>Pomoći proračunskim korisnicima</t>
  </si>
  <si>
    <t>Tekuće pomoći proračunskim korisnicima</t>
  </si>
  <si>
    <t>Donacije od pravnih i fizičkih osoba</t>
  </si>
  <si>
    <t>Tekuće donacije</t>
  </si>
  <si>
    <t>Prihodi iz nadležnog proračuna za financ.</t>
  </si>
  <si>
    <t>Prihodi iz nadležnog proračuna proračuna</t>
  </si>
  <si>
    <t xml:space="preserve">Prihodi iz nadležnog  proračuna </t>
  </si>
  <si>
    <t>Ostali rashodi za zaposlene</t>
  </si>
  <si>
    <t>Doprinosi na plaću</t>
  </si>
  <si>
    <t>Doprinosi za zdravstveno osiguranje</t>
  </si>
  <si>
    <t>Naknada za prijevoz</t>
  </si>
  <si>
    <t>Stručno usavršavanje zaposlenika</t>
  </si>
  <si>
    <t>Uredski materijal</t>
  </si>
  <si>
    <t>Energija</t>
  </si>
  <si>
    <t>Materijal i dijelovi za tekuće i investicijsko održavanje</t>
  </si>
  <si>
    <t>Službena, radna i zaštitna odjeća i obuča</t>
  </si>
  <si>
    <t>Usluge telefona, pošte i prijevoza</t>
  </si>
  <si>
    <t>Usluge promidžbe i informiranja</t>
  </si>
  <si>
    <t>Komunalne usluge</t>
  </si>
  <si>
    <t>Zakupnine i najamnine</t>
  </si>
  <si>
    <t>Intelektualne i osobne usluge</t>
  </si>
  <si>
    <t>Računalne usluge</t>
  </si>
  <si>
    <t>Ostale usluge</t>
  </si>
  <si>
    <t>Knjige</t>
  </si>
  <si>
    <t>Rashodi za nabavu proizvedene dugotrajne imovine</t>
  </si>
  <si>
    <t>Postrojena i oprema</t>
  </si>
  <si>
    <t>Knjige, umjetnička djela i ostale izložbene vrijednosti</t>
  </si>
  <si>
    <t>0922 Više srednjoškolsko obrazovanje</t>
  </si>
  <si>
    <t>32 Materijalni rashodi</t>
  </si>
  <si>
    <t>34 Financijski rashodi</t>
  </si>
  <si>
    <t>31 Rashodi za zaposlene</t>
  </si>
  <si>
    <t>42 Rashodi za nabavu nefinancijske imovine</t>
  </si>
  <si>
    <t>0960 Dodatne usluge u obrazovanju</t>
  </si>
  <si>
    <t>37 Naknade građanima i kućanstvima</t>
  </si>
  <si>
    <t>38 Ostali rashodi</t>
  </si>
  <si>
    <t>Kapitalne pomoći proračunskim korisnicima</t>
  </si>
  <si>
    <t>1.1.1 Opći prihodi i primici</t>
  </si>
  <si>
    <t>Financijski rashodi</t>
  </si>
  <si>
    <t>3.2.1 Vlastiti prihodi</t>
  </si>
  <si>
    <t>3.2.2 Vlastiti prihodi - prenesena sredstva</t>
  </si>
  <si>
    <t>4.4.1 Prihodi za posebne namjene - Decentralizacija</t>
  </si>
  <si>
    <t xml:space="preserve">4.8.1 Prihodi za posebne namjene </t>
  </si>
  <si>
    <t>4.8.2 Prihodi za posebne namjene - prenesena sredstva</t>
  </si>
  <si>
    <t>6.2.1 Donacije</t>
  </si>
  <si>
    <t>Prihodi od imovine</t>
  </si>
  <si>
    <t>Prihodi od upravnih i administr. pristojbi, prihodi po posebnim propisima i naknada</t>
  </si>
  <si>
    <t>Sitni inventar i auto gume</t>
  </si>
  <si>
    <t>Zdravstvene i veterinarske usluge</t>
  </si>
  <si>
    <t>Naknade za rad predstavničkih i izvršnih tijela, povjerenstava i slično</t>
  </si>
  <si>
    <t>Reprezentacija</t>
  </si>
  <si>
    <t>Članarine i norme</t>
  </si>
  <si>
    <t>Pristojbe i naknade</t>
  </si>
  <si>
    <t>Troškovi sudskih postupaka</t>
  </si>
  <si>
    <t>Ostali nespomenuti rashodi poslovanja</t>
  </si>
  <si>
    <t>Rashodi za materijal i energiju</t>
  </si>
  <si>
    <t>Rashodi za usluge</t>
  </si>
  <si>
    <t>Ostali financijsku rashodi</t>
  </si>
  <si>
    <t>Bankarske usluge i usluge platnog prometa</t>
  </si>
  <si>
    <t>Negativne tečajne razlike</t>
  </si>
  <si>
    <t>Zatezne kamate</t>
  </si>
  <si>
    <t>Ostali nespomenuti financijski rashodi</t>
  </si>
  <si>
    <t>Naknade građanima i kućanstvima</t>
  </si>
  <si>
    <t>Ostale naknade građanima i kućanstvima iz proračuna</t>
  </si>
  <si>
    <t>Naknade građanima i kućanstvima u naravi</t>
  </si>
  <si>
    <t xml:space="preserve">Ostali rashodi </t>
  </si>
  <si>
    <t>Tekuće donacije u naravi</t>
  </si>
  <si>
    <t>Ostali rashodi</t>
  </si>
  <si>
    <t>Prihodi od donacija</t>
  </si>
  <si>
    <t>Prihodi iz nadležnog proračuna</t>
  </si>
  <si>
    <t>42 Rashodi za nabavu proiz. dug. imovine</t>
  </si>
  <si>
    <t>Usluge tekućeg I investicijskog održavanja</t>
  </si>
  <si>
    <t>rashodi za nabavu proizvedene dugotrajne imovine</t>
  </si>
  <si>
    <t>IV.gimnazija Marko Marulić</t>
  </si>
  <si>
    <t>Pomoći temeljem prijenosa EU sredstava</t>
  </si>
  <si>
    <t>Prijenosi između PK istog proračuna</t>
  </si>
  <si>
    <t>Tekući prijenosi između PK istog proračuna</t>
  </si>
  <si>
    <t>Tekući prijenosi između PK istog proračuna-EU izvor</t>
  </si>
  <si>
    <t>Kamate na oročena sred.i depozite po viđenju</t>
  </si>
  <si>
    <t>Zatezne kamate iz obveznih odnosa i dr.</t>
  </si>
  <si>
    <t>Prihodi po posebnim propisima</t>
  </si>
  <si>
    <t>Sufinanciranje cijene usluge, participacije i sl.</t>
  </si>
  <si>
    <t>4.4.1 Prihodi za posebne namjene -Decentralizacija</t>
  </si>
  <si>
    <t>5.3.1 Prijenosi između PK korisnika istog proračuna</t>
  </si>
  <si>
    <t>Prijenosi između PK korisnika istog proračuna</t>
  </si>
  <si>
    <t>II.POSEBNI DIO</t>
  </si>
  <si>
    <t>VRSTA RASHODA / IZDATAKA</t>
  </si>
  <si>
    <t>Indeks</t>
  </si>
  <si>
    <t>SVEUKUPNO RASHODI</t>
  </si>
  <si>
    <t>Razdjel 004</t>
  </si>
  <si>
    <t>USTANOVE U SREDNJEM ŠKOLSTVU</t>
  </si>
  <si>
    <t>IV.GIMNAZIJA MARKO MARULIĆ SPLIT</t>
  </si>
  <si>
    <t>Program 4001</t>
  </si>
  <si>
    <t>Razvoj odgojno obrazovnog sustava</t>
  </si>
  <si>
    <t>Aktivnost A400103</t>
  </si>
  <si>
    <t>Natjecanja, manifestacije i ostalo</t>
  </si>
  <si>
    <t>Izvor 1.</t>
  </si>
  <si>
    <t>Opći prihodi i primici</t>
  </si>
  <si>
    <t>Izvor 1.1.2.</t>
  </si>
  <si>
    <t>3</t>
  </si>
  <si>
    <t>31</t>
  </si>
  <si>
    <t>Izvor 4.</t>
  </si>
  <si>
    <t>Izvor 4.8.</t>
  </si>
  <si>
    <t>Prihodi za posebne namjene proračunskih korisnika</t>
  </si>
  <si>
    <t>Izvor 4.8.1</t>
  </si>
  <si>
    <t>Prihodi za posebne namjene PK</t>
  </si>
  <si>
    <t>32</t>
  </si>
  <si>
    <t>Autorski honorari</t>
  </si>
  <si>
    <t>Grafičke i tiskarske usluge, kopiranja, uvezivanja i sl.</t>
  </si>
  <si>
    <t>Izvor 5.</t>
  </si>
  <si>
    <t>Pomoći</t>
  </si>
  <si>
    <t>Pomoći proračunskim korisnicima SDŽ</t>
  </si>
  <si>
    <t>Pomoći PK</t>
  </si>
  <si>
    <t>Aktivnost A400104</t>
  </si>
  <si>
    <t>e - Škole</t>
  </si>
  <si>
    <t>Izvor 1.1.</t>
  </si>
  <si>
    <t>Doprinosi za obvezno zdravstveno osiguranje</t>
  </si>
  <si>
    <t>Osobni pomoćnici i pomoćnici u nastavi</t>
  </si>
  <si>
    <t>Plaće za zaposlene</t>
  </si>
  <si>
    <t>Aktivnost T400111</t>
  </si>
  <si>
    <t>Opskrba školskih ustanova higijenskim potrepštinama za učenice</t>
  </si>
  <si>
    <t>38</t>
  </si>
  <si>
    <t>Aktivnost T400140</t>
  </si>
  <si>
    <t>Erasmus+</t>
  </si>
  <si>
    <t>Pomoći EU za PK</t>
  </si>
  <si>
    <t xml:space="preserve">Pomoći EU za PK </t>
  </si>
  <si>
    <t>Naknade troškova osobama izvan radnog odnosa</t>
  </si>
  <si>
    <t>Program 4040</t>
  </si>
  <si>
    <t>Srednjoškolsko obrazovanje</t>
  </si>
  <si>
    <t>Aktivnost A404001</t>
  </si>
  <si>
    <t>Rashodi djelatnosti</t>
  </si>
  <si>
    <t>Izvor 3.</t>
  </si>
  <si>
    <t>Vlastiti prihodi</t>
  </si>
  <si>
    <t>Izvor 3.2.1.</t>
  </si>
  <si>
    <t>Izvor 3.2.2.</t>
  </si>
  <si>
    <t>Naknade za prijevoz,za rad na terenu i odvojeni život</t>
  </si>
  <si>
    <t>Prihodi za posebne namjene</t>
  </si>
  <si>
    <t>Izvor 4.4.</t>
  </si>
  <si>
    <t>Prihodi za posebne namjene - Decentralizacija</t>
  </si>
  <si>
    <t>Naknade za prijevoz</t>
  </si>
  <si>
    <t>Materijal i sirovine</t>
  </si>
  <si>
    <t xml:space="preserve">Materijal i dijelovi za tekuće i investicijsko održavanje </t>
  </si>
  <si>
    <t>Službena, radna i zaštitna odjeća i obuća</t>
  </si>
  <si>
    <t>Usluge telefona,pošte i prijevoza</t>
  </si>
  <si>
    <t>Usluge tekućeg i investicijskog održavanja</t>
  </si>
  <si>
    <t>Elektronski mediji i tisak</t>
  </si>
  <si>
    <t>34</t>
  </si>
  <si>
    <t>Usluge platnog prometa</t>
  </si>
  <si>
    <t>Izvor 4.8.1.</t>
  </si>
  <si>
    <t>Naknade troškova službenog puta</t>
  </si>
  <si>
    <t>Izvor 4.8.2.</t>
  </si>
  <si>
    <t>Pomoći PK SDŽ</t>
  </si>
  <si>
    <t>Plaće za prekovremeni rad</t>
  </si>
  <si>
    <t>Bonus za uspješan rad</t>
  </si>
  <si>
    <t>Doprinosi za  zdravstveno osiguranje</t>
  </si>
  <si>
    <t>Sufinanciranje cijene prijevoza</t>
  </si>
  <si>
    <t>Izvor 6.</t>
  </si>
  <si>
    <t xml:space="preserve">Donacije </t>
  </si>
  <si>
    <t>Izvor 6.2.</t>
  </si>
  <si>
    <t>Donacije PK SDŽ</t>
  </si>
  <si>
    <t>Izvor 6.2.1.</t>
  </si>
  <si>
    <t>Aktivnost A404003</t>
  </si>
  <si>
    <t>Izgradnja i uređenje objekata te nabava i održavanje opreme</t>
  </si>
  <si>
    <t>Uređaji, strojevi i oprema ostale namjene</t>
  </si>
  <si>
    <t>Izradio:</t>
  </si>
  <si>
    <t>Ured računovodstva</t>
  </si>
  <si>
    <t>Nediljka Varenina</t>
  </si>
  <si>
    <t>Odobrila:</t>
  </si>
  <si>
    <t>RAVNATELJICA</t>
  </si>
  <si>
    <t>Ninočka Knežević</t>
  </si>
  <si>
    <t>Funkcijska 09 Obrazovanje</t>
  </si>
  <si>
    <t>Instrumernti, uređaji i strojevi</t>
  </si>
  <si>
    <t>Uređaji, strojevi i oprema</t>
  </si>
  <si>
    <t>Električna energija,lož ulje</t>
  </si>
  <si>
    <t xml:space="preserve">Naknade ostalih troškova </t>
  </si>
  <si>
    <t>Računala i računalna oprema</t>
  </si>
  <si>
    <t>UPRAVNI ODJEL ZA PROSVJETU</t>
  </si>
  <si>
    <t>Izvor 4.4.1.</t>
  </si>
  <si>
    <t>Glava     04</t>
  </si>
  <si>
    <t>PK   18571</t>
  </si>
  <si>
    <t>IZVJEŠTAJ PO PROGRAMSKOJ KLASIFIKACIJI</t>
  </si>
  <si>
    <t>e-Škole</t>
  </si>
  <si>
    <t>Opskrba šk. ustanova hig. potr. za učenice</t>
  </si>
  <si>
    <t>A400103</t>
  </si>
  <si>
    <t>A400104</t>
  </si>
  <si>
    <t>T400111</t>
  </si>
  <si>
    <t>T400140</t>
  </si>
  <si>
    <t>A404001</t>
  </si>
  <si>
    <t>A404003</t>
  </si>
  <si>
    <t>A400115</t>
  </si>
  <si>
    <t>A400105</t>
  </si>
  <si>
    <t>Nagrade učenicima</t>
  </si>
  <si>
    <t>A404004</t>
  </si>
  <si>
    <t>Pravno zastupanje, naknada štete i ostalo</t>
  </si>
  <si>
    <t>Obvezni i preventivni zdravstveni pregledi zaposlenika</t>
  </si>
  <si>
    <t>Aktivnost A400105</t>
  </si>
  <si>
    <t>Opći prihodi i primici-prenesena sredstva</t>
  </si>
  <si>
    <r>
      <t>Pomoći EU za PK -</t>
    </r>
    <r>
      <rPr>
        <b/>
        <sz val="10"/>
        <rFont val="Arial"/>
        <family val="2"/>
        <charset val="238"/>
      </rPr>
      <t xml:space="preserve"> prenesena sredstva</t>
    </r>
  </si>
  <si>
    <r>
      <t>Vlastiti prihodi PK-</t>
    </r>
    <r>
      <rPr>
        <b/>
        <sz val="10"/>
        <rFont val="Arial"/>
        <family val="2"/>
        <charset val="238"/>
      </rPr>
      <t>prenesena sredstva</t>
    </r>
  </si>
  <si>
    <r>
      <t>Prihodi za posebne namjene PK -</t>
    </r>
    <r>
      <rPr>
        <b/>
        <sz val="10"/>
        <rFont val="Arial"/>
        <family val="2"/>
        <charset val="238"/>
      </rPr>
      <t xml:space="preserve"> prenesena sredstva</t>
    </r>
  </si>
  <si>
    <r>
      <t xml:space="preserve">Prihodi za posebne namjene PK - </t>
    </r>
    <r>
      <rPr>
        <b/>
        <sz val="10"/>
        <rFont val="Arial"/>
        <family val="2"/>
        <charset val="238"/>
      </rPr>
      <t>prenesena sredstva</t>
    </r>
  </si>
  <si>
    <t xml:space="preserve">Na temelju zakona o proračunu (“Narodne novine” broj 144/21) i Pravilnika o polugodišnjem i godišnjem izvještaju o izvršenju proračuna </t>
  </si>
  <si>
    <t>IV.GIMNAZIJA MARKO MARULIĆ SPLIT podnosi školskom Odboru na usvajanje:</t>
  </si>
  <si>
    <t xml:space="preserve">                                                                                                                                             </t>
  </si>
  <si>
    <t>IZVJEŠTAJ O PRIHODIMA I RASHODIMA PREMA IZVORIMA FINANCIRANJA</t>
  </si>
  <si>
    <t>A. RAČUN PRIHODA I RASHODA</t>
  </si>
  <si>
    <t>B. RAČUN FINANCIRANJA</t>
  </si>
  <si>
    <t>C. PRENESENI VIŠAK ILI PRENESENI MANJAK</t>
  </si>
  <si>
    <t>Višak/manjak prihoda poslovanja</t>
  </si>
  <si>
    <t>UKUPNO VIŠKOVI</t>
  </si>
  <si>
    <t xml:space="preserve">Višak/manjak prihoda </t>
  </si>
  <si>
    <t>VIŠAK/MANJAK+NETO FINANCIRANJE+MANJAK PRIHODA IZ PRETHODNE GODINE</t>
  </si>
  <si>
    <t>VIŠAK/MANJAK MANJAK PRIHODA IZ PRETHODNE GODINE</t>
  </si>
  <si>
    <t>Rezultat poslovanja</t>
  </si>
  <si>
    <t>Višak/manjak prihoda</t>
  </si>
  <si>
    <t>1.1. Opći prihodi i primici</t>
  </si>
  <si>
    <t>Manjak prihoda poslovanja</t>
  </si>
  <si>
    <t>REZULTAT POSLOVANJA I KORIŠTENJE PRENESENOG VIŠKA PO IZVORIMA</t>
  </si>
  <si>
    <t>Višak prihoda-izvršenje</t>
  </si>
  <si>
    <t>KLASA:</t>
  </si>
  <si>
    <t>URBROJ:</t>
  </si>
  <si>
    <t xml:space="preserve">Split, </t>
  </si>
  <si>
    <t xml:space="preserve">OSTVARENJE   /IZVRŠENJE 30.06.2025. </t>
  </si>
  <si>
    <t xml:space="preserve">OSTVARENJE    /IZVRŠENJE 30.06.2025. </t>
  </si>
  <si>
    <t xml:space="preserve">OSTVARENJE     /IZVRŠENJE 30.06.2025. </t>
  </si>
  <si>
    <t xml:space="preserve">OSTVARENJE              /IZVRŠENJE 30.06.2025. </t>
  </si>
  <si>
    <t>Komunikacijska oprema</t>
  </si>
  <si>
    <t>6=5/4*100</t>
  </si>
  <si>
    <t>POLUGODIŠNJI IZVJEŠTAJ O IZVRŠENJU FINANCIJSKOG PLANA IV.GIMNAZIJE MARKO MARULIĆ ZA 2026. GODINU</t>
  </si>
  <si>
    <t xml:space="preserve">OSTVARENJE     /IZVRŠENJE 30.06.2026. </t>
  </si>
  <si>
    <t>IZVORNI PLAN 2026.</t>
  </si>
  <si>
    <t>TEKUĆI PLAN/I REBALANS 2026.</t>
  </si>
  <si>
    <t>TEKUĆI PLAN     /I.REBALANS 2026.</t>
  </si>
  <si>
    <t>TEKUĆI PLAN  /I.REBALANS 2026.</t>
  </si>
  <si>
    <t xml:space="preserve">OSTVARENJE    /IZVRŠENJE 30.06.2026. </t>
  </si>
  <si>
    <t xml:space="preserve"> IZVRŠENJE 
30.06.2025. </t>
  </si>
  <si>
    <t>IZVORNI             PLAN 2026.</t>
  </si>
  <si>
    <t>TEKUĆI PLAN/   I.REBALANS 2026.</t>
  </si>
  <si>
    <t xml:space="preserve">IZVRŠENJE 
30.06.2026. </t>
  </si>
  <si>
    <t>37 Materijalni rashodi</t>
  </si>
  <si>
    <t>TEKUĆI PLAN    /I.REBALANS 2026.</t>
  </si>
  <si>
    <t>5.1.0 Programi unije PK-prenesena sredstva</t>
  </si>
  <si>
    <t xml:space="preserve">OSTVARENJE   /IZVRŠENJE 30.06.2026. </t>
  </si>
  <si>
    <t>Prihodi od prodaje proizvoda i robe te pruženih usluga</t>
  </si>
  <si>
    <t>Prihodi od prodaje proizvoda i roba te pruženih usluga</t>
  </si>
  <si>
    <t>5.0.1 Pomoći iz državnog proračuna - PK</t>
  </si>
  <si>
    <t>5.1.0 Programi Unije - PK</t>
  </si>
  <si>
    <t>5.0.2 Pomoći PK-prenesena sredstva</t>
  </si>
  <si>
    <t>5.1.0 Pomoći EU za PK</t>
  </si>
  <si>
    <t>5.1.2 Pomoći EU za PK-prenesena sredstva</t>
  </si>
  <si>
    <t>A400125</t>
  </si>
  <si>
    <t>Knjižnična građa u školskim knjižnicama</t>
  </si>
  <si>
    <t>POLUGODIŠNJI IZVJEŠTAJ O IZVRŠENJU FINANCIJSKOG PLANA ZA 2026. g.</t>
  </si>
  <si>
    <t>Izvor 5.0.1</t>
  </si>
  <si>
    <t>Izvor 5.0.</t>
  </si>
  <si>
    <t>Izvor 5.1.</t>
  </si>
  <si>
    <t>Izvor 5.1.0</t>
  </si>
  <si>
    <t>Izvor 5.1.2</t>
  </si>
  <si>
    <t>Naknade za rad predstavničkih i izvršnih tijela*</t>
  </si>
  <si>
    <t xml:space="preserve">OSTVARENJE  /IZVRŠENJE 30.06.2025. </t>
  </si>
  <si>
    <t xml:space="preserve">OSTVARENJE  /IZVRŠENJE 30.06.2026. </t>
  </si>
  <si>
    <t>TEKUĆI PLAN /I. REBALANS 2026.</t>
  </si>
  <si>
    <t xml:space="preserve">Vlastiti prihodi PK </t>
  </si>
  <si>
    <t>Vlastiti prihodi PK</t>
  </si>
  <si>
    <t>Izvor 1.1.1.</t>
  </si>
  <si>
    <t>Aktivnost A400125</t>
  </si>
  <si>
    <t>Knižnična građa u školskim knjižnicama</t>
  </si>
  <si>
    <t>16.07.2026.</t>
  </si>
  <si>
    <t>400-03/26-01/1</t>
  </si>
  <si>
    <t>2181-330-01/3-26-1</t>
  </si>
  <si>
    <t>(N.N. broj 85/23 članak 76. i 81.), propisana je obveza sastavljanja i podnošenja godišnjeg i polugodišnjeg izvještaja o izvršenju financijskog plana.</t>
  </si>
  <si>
    <t>5.0.1 Pomoći 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</si>
</sst>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5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2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.95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.5"/>
      <color theme="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4" tint="-0.49998474074526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2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indexed="8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34" fillId="0" borderId="0"/>
  </cellStyleXfs>
  <cellXfs count="38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 wrapText="1"/>
    </xf>
    <xf numFmtId="0" fontId="7" fillId="2" borderId="2" xfId="0" quotePrefix="1" applyFont="1" applyFill="1" applyBorder="1" applyAlignment="1">
      <alignment horizontal="left" vertical="center"/>
    </xf>
    <xf numFmtId="0" fontId="8" fillId="2" borderId="2" xfId="0" quotePrefix="1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 wrapText="1"/>
    </xf>
    <xf numFmtId="3" fontId="4" fillId="0" borderId="0" xfId="0" applyNumberFormat="1" applyFont="1" applyAlignment="1">
      <alignment horizontal="right"/>
    </xf>
    <xf numFmtId="0" fontId="3" fillId="0" borderId="0" xfId="0" applyFont="1"/>
    <xf numFmtId="0" fontId="12" fillId="0" borderId="1" xfId="0" applyFont="1" applyBorder="1" applyAlignment="1">
      <alignment horizontal="right" vertical="center"/>
    </xf>
    <xf numFmtId="0" fontId="7" fillId="2" borderId="2" xfId="0" applyFont="1" applyFill="1" applyBorder="1" applyAlignment="1">
      <alignment vertical="center" wrapText="1"/>
    </xf>
    <xf numFmtId="0" fontId="9" fillId="2" borderId="2" xfId="0" quotePrefix="1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center" vertical="center" wrapText="1"/>
    </xf>
    <xf numFmtId="0" fontId="14" fillId="0" borderId="0" xfId="0" applyFont="1"/>
    <xf numFmtId="0" fontId="7" fillId="2" borderId="2" xfId="0" quotePrefix="1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5" fillId="3" borderId="2" xfId="0" applyFont="1" applyFill="1" applyBorder="1" applyAlignment="1">
      <alignment horizontal="center" vertical="center" wrapText="1"/>
    </xf>
    <xf numFmtId="0" fontId="0" fillId="2" borderId="0" xfId="0" applyFill="1"/>
    <xf numFmtId="3" fontId="5" fillId="2" borderId="0" xfId="0" applyNumberFormat="1" applyFont="1" applyFill="1" applyAlignment="1">
      <alignment horizontal="right"/>
    </xf>
    <xf numFmtId="0" fontId="7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horizontal="right"/>
    </xf>
    <xf numFmtId="4" fontId="7" fillId="2" borderId="2" xfId="0" applyNumberFormat="1" applyFont="1" applyFill="1" applyBorder="1" applyAlignment="1">
      <alignment horizontal="right"/>
    </xf>
    <xf numFmtId="0" fontId="9" fillId="4" borderId="2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vertical="center" wrapText="1"/>
    </xf>
    <xf numFmtId="0" fontId="18" fillId="0" borderId="0" xfId="0" applyFont="1"/>
    <xf numFmtId="2" fontId="5" fillId="3" borderId="2" xfId="0" applyNumberFormat="1" applyFont="1" applyFill="1" applyBorder="1" applyAlignment="1">
      <alignment horizontal="center" vertical="center" wrapText="1"/>
    </xf>
    <xf numFmtId="2" fontId="13" fillId="3" borderId="2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center" vertical="center" wrapText="1"/>
    </xf>
    <xf numFmtId="4" fontId="0" fillId="0" borderId="0" xfId="0" applyNumberFormat="1"/>
    <xf numFmtId="0" fontId="1" fillId="0" borderId="0" xfId="0" applyFont="1"/>
    <xf numFmtId="0" fontId="20" fillId="0" borderId="0" xfId="0" applyFont="1"/>
    <xf numFmtId="2" fontId="17" fillId="5" borderId="2" xfId="0" applyNumberFormat="1" applyFont="1" applyFill="1" applyBorder="1" applyAlignment="1">
      <alignment horizontal="center"/>
    </xf>
    <xf numFmtId="2" fontId="21" fillId="4" borderId="2" xfId="0" applyNumberFormat="1" applyFont="1" applyFill="1" applyBorder="1" applyAlignment="1">
      <alignment horizontal="center"/>
    </xf>
    <xf numFmtId="2" fontId="21" fillId="0" borderId="2" xfId="0" applyNumberFormat="1" applyFont="1" applyBorder="1" applyAlignment="1">
      <alignment horizontal="center"/>
    </xf>
    <xf numFmtId="0" fontId="21" fillId="0" borderId="0" xfId="0" applyFont="1"/>
    <xf numFmtId="2" fontId="7" fillId="4" borderId="2" xfId="0" applyNumberFormat="1" applyFont="1" applyFill="1" applyBorder="1" applyAlignment="1">
      <alignment horizontal="center"/>
    </xf>
    <xf numFmtId="0" fontId="22" fillId="0" borderId="0" xfId="0" applyFont="1"/>
    <xf numFmtId="0" fontId="7" fillId="0" borderId="0" xfId="1" applyFont="1"/>
    <xf numFmtId="0" fontId="23" fillId="4" borderId="3" xfId="0" applyFont="1" applyFill="1" applyBorder="1" applyAlignment="1" applyProtection="1">
      <alignment horizontal="center" vertical="center" wrapText="1"/>
      <protection locked="0"/>
    </xf>
    <xf numFmtId="2" fontId="17" fillId="6" borderId="2" xfId="0" applyNumberFormat="1" applyFont="1" applyFill="1" applyBorder="1" applyAlignment="1">
      <alignment horizontal="center"/>
    </xf>
    <xf numFmtId="4" fontId="7" fillId="2" borderId="2" xfId="0" applyNumberFormat="1" applyFont="1" applyFill="1" applyBorder="1"/>
    <xf numFmtId="2" fontId="9" fillId="5" borderId="2" xfId="0" applyNumberFormat="1" applyFont="1" applyFill="1" applyBorder="1" applyAlignment="1">
      <alignment horizontal="center"/>
    </xf>
    <xf numFmtId="2" fontId="7" fillId="2" borderId="2" xfId="0" applyNumberFormat="1" applyFont="1" applyFill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2" fontId="17" fillId="4" borderId="2" xfId="0" applyNumberFormat="1" applyFont="1" applyFill="1" applyBorder="1" applyAlignment="1">
      <alignment horizontal="center"/>
    </xf>
    <xf numFmtId="2" fontId="17" fillId="2" borderId="2" xfId="0" applyNumberFormat="1" applyFont="1" applyFill="1" applyBorder="1" applyAlignment="1">
      <alignment horizontal="center"/>
    </xf>
    <xf numFmtId="4" fontId="9" fillId="4" borderId="2" xfId="0" applyNumberFormat="1" applyFont="1" applyFill="1" applyBorder="1" applyAlignment="1">
      <alignment horizontal="right"/>
    </xf>
    <xf numFmtId="0" fontId="0" fillId="0" borderId="4" xfId="0" applyBorder="1" applyAlignment="1">
      <alignment vertical="center" wrapText="1"/>
    </xf>
    <xf numFmtId="0" fontId="0" fillId="7" borderId="5" xfId="0" applyFill="1" applyBorder="1" applyAlignment="1">
      <alignment vertical="center" wrapText="1"/>
    </xf>
    <xf numFmtId="0" fontId="21" fillId="7" borderId="6" xfId="0" applyFont="1" applyFill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21" fillId="7" borderId="7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1" fillId="7" borderId="10" xfId="0" applyFont="1" applyFill="1" applyBorder="1" applyAlignment="1">
      <alignment vertical="center" wrapText="1"/>
    </xf>
    <xf numFmtId="2" fontId="17" fillId="2" borderId="2" xfId="0" applyNumberFormat="1" applyFont="1" applyFill="1" applyBorder="1" applyAlignment="1">
      <alignment horizontal="right"/>
    </xf>
    <xf numFmtId="0" fontId="25" fillId="0" borderId="0" xfId="0" applyFont="1"/>
    <xf numFmtId="0" fontId="17" fillId="2" borderId="2" xfId="0" applyFont="1" applyFill="1" applyBorder="1" applyAlignment="1" applyProtection="1">
      <alignment vertical="center" wrapText="1" readingOrder="1"/>
      <protection locked="0"/>
    </xf>
    <xf numFmtId="2" fontId="17" fillId="2" borderId="2" xfId="0" applyNumberFormat="1" applyFont="1" applyFill="1" applyBorder="1" applyAlignment="1" applyProtection="1">
      <alignment vertical="top" wrapText="1"/>
      <protection locked="0"/>
    </xf>
    <xf numFmtId="2" fontId="21" fillId="3" borderId="2" xfId="0" applyNumberFormat="1" applyFont="1" applyFill="1" applyBorder="1" applyAlignment="1" applyProtection="1">
      <alignment vertical="top" wrapText="1"/>
      <protection locked="0"/>
    </xf>
    <xf numFmtId="2" fontId="21" fillId="2" borderId="2" xfId="0" applyNumberFormat="1" applyFont="1" applyFill="1" applyBorder="1" applyAlignment="1" applyProtection="1">
      <alignment vertical="top" wrapText="1"/>
      <protection locked="0"/>
    </xf>
    <xf numFmtId="2" fontId="7" fillId="2" borderId="2" xfId="0" applyNumberFormat="1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left" vertical="center" wrapText="1" readingOrder="1"/>
      <protection locked="0"/>
    </xf>
    <xf numFmtId="164" fontId="7" fillId="2" borderId="2" xfId="0" applyNumberFormat="1" applyFont="1" applyFill="1" applyBorder="1"/>
    <xf numFmtId="0" fontId="7" fillId="0" borderId="0" xfId="0" applyFont="1"/>
    <xf numFmtId="0" fontId="7" fillId="2" borderId="2" xfId="0" applyFont="1" applyFill="1" applyBorder="1" applyAlignment="1" applyProtection="1">
      <alignment horizontal="right" vertical="center" wrapText="1" readingOrder="1"/>
      <protection locked="0"/>
    </xf>
    <xf numFmtId="0" fontId="7" fillId="2" borderId="11" xfId="0" applyFont="1" applyFill="1" applyBorder="1" applyAlignment="1" applyProtection="1">
      <alignment horizontal="left" wrapText="1" readingOrder="1"/>
      <protection locked="0"/>
    </xf>
    <xf numFmtId="0" fontId="7" fillId="2" borderId="0" xfId="0" applyFont="1" applyFill="1"/>
    <xf numFmtId="0" fontId="21" fillId="2" borderId="0" xfId="0" applyFont="1" applyFill="1"/>
    <xf numFmtId="0" fontId="32" fillId="2" borderId="0" xfId="0" applyFont="1" applyFill="1"/>
    <xf numFmtId="0" fontId="33" fillId="2" borderId="12" xfId="0" applyFont="1" applyFill="1" applyBorder="1"/>
    <xf numFmtId="0" fontId="33" fillId="2" borderId="13" xfId="0" applyFont="1" applyFill="1" applyBorder="1"/>
    <xf numFmtId="0" fontId="0" fillId="0" borderId="14" xfId="0" applyBorder="1"/>
    <xf numFmtId="0" fontId="5" fillId="4" borderId="2" xfId="0" applyFont="1" applyFill="1" applyBorder="1" applyAlignment="1">
      <alignment horizontal="center" vertical="center" wrapText="1"/>
    </xf>
    <xf numFmtId="0" fontId="32" fillId="2" borderId="15" xfId="0" applyFont="1" applyFill="1" applyBorder="1"/>
    <xf numFmtId="0" fontId="32" fillId="2" borderId="16" xfId="0" applyFont="1" applyFill="1" applyBorder="1"/>
    <xf numFmtId="0" fontId="10" fillId="0" borderId="17" xfId="0" applyFont="1" applyBorder="1"/>
    <xf numFmtId="0" fontId="32" fillId="2" borderId="18" xfId="0" applyFont="1" applyFill="1" applyBorder="1"/>
    <xf numFmtId="0" fontId="10" fillId="0" borderId="19" xfId="0" applyFont="1" applyBorder="1"/>
    <xf numFmtId="0" fontId="30" fillId="0" borderId="0" xfId="0" applyFont="1"/>
    <xf numFmtId="0" fontId="9" fillId="3" borderId="2" xfId="0" applyFont="1" applyFill="1" applyBorder="1" applyAlignment="1">
      <alignment horizontal="left" vertical="center" wrapText="1"/>
    </xf>
    <xf numFmtId="4" fontId="9" fillId="3" borderId="2" xfId="0" applyNumberFormat="1" applyFont="1" applyFill="1" applyBorder="1"/>
    <xf numFmtId="2" fontId="17" fillId="3" borderId="2" xfId="0" applyNumberFormat="1" applyFont="1" applyFill="1" applyBorder="1" applyAlignment="1">
      <alignment horizontal="center"/>
    </xf>
    <xf numFmtId="0" fontId="9" fillId="8" borderId="2" xfId="0" applyFont="1" applyFill="1" applyBorder="1" applyAlignment="1">
      <alignment horizontal="left" vertical="center" wrapText="1"/>
    </xf>
    <xf numFmtId="2" fontId="17" fillId="8" borderId="2" xfId="0" applyNumberFormat="1" applyFont="1" applyFill="1" applyBorder="1" applyAlignment="1">
      <alignment horizontal="center"/>
    </xf>
    <xf numFmtId="0" fontId="9" fillId="9" borderId="2" xfId="0" applyFont="1" applyFill="1" applyBorder="1" applyAlignment="1">
      <alignment horizontal="left" vertical="center" wrapText="1"/>
    </xf>
    <xf numFmtId="2" fontId="17" fillId="9" borderId="2" xfId="0" applyNumberFormat="1" applyFont="1" applyFill="1" applyBorder="1" applyAlignment="1">
      <alignment horizontal="center"/>
    </xf>
    <xf numFmtId="0" fontId="1" fillId="3" borderId="2" xfId="0" applyFont="1" applyFill="1" applyBorder="1"/>
    <xf numFmtId="0" fontId="17" fillId="3" borderId="2" xfId="0" applyFont="1" applyFill="1" applyBorder="1"/>
    <xf numFmtId="14" fontId="9" fillId="3" borderId="2" xfId="0" applyNumberFormat="1" applyFont="1" applyFill="1" applyBorder="1" applyAlignment="1">
      <alignment horizontal="left" vertical="center" wrapText="1"/>
    </xf>
    <xf numFmtId="2" fontId="21" fillId="2" borderId="2" xfId="0" applyNumberFormat="1" applyFont="1" applyFill="1" applyBorder="1" applyAlignment="1">
      <alignment horizontal="center"/>
    </xf>
    <xf numFmtId="0" fontId="17" fillId="9" borderId="2" xfId="0" applyFont="1" applyFill="1" applyBorder="1" applyAlignment="1" applyProtection="1">
      <alignment vertical="center" wrapText="1" readingOrder="1"/>
      <protection locked="0"/>
    </xf>
    <xf numFmtId="2" fontId="21" fillId="9" borderId="2" xfId="0" applyNumberFormat="1" applyFont="1" applyFill="1" applyBorder="1" applyAlignment="1" applyProtection="1">
      <alignment vertical="top" wrapText="1"/>
      <protection locked="0"/>
    </xf>
    <xf numFmtId="2" fontId="17" fillId="9" borderId="2" xfId="0" applyNumberFormat="1" applyFont="1" applyFill="1" applyBorder="1" applyAlignment="1" applyProtection="1">
      <alignment vertical="top" wrapText="1"/>
      <protection locked="0"/>
    </xf>
    <xf numFmtId="4" fontId="17" fillId="3" borderId="2" xfId="0" applyNumberFormat="1" applyFont="1" applyFill="1" applyBorder="1"/>
    <xf numFmtId="2" fontId="17" fillId="3" borderId="2" xfId="0" applyNumberFormat="1" applyFont="1" applyFill="1" applyBorder="1" applyAlignment="1" applyProtection="1">
      <alignment vertical="top" wrapText="1"/>
      <protection locked="0"/>
    </xf>
    <xf numFmtId="164" fontId="9" fillId="3" borderId="2" xfId="0" applyNumberFormat="1" applyFont="1" applyFill="1" applyBorder="1" applyAlignment="1" applyProtection="1">
      <alignment horizontal="right" vertical="center" wrapText="1" readingOrder="1"/>
      <protection locked="0"/>
    </xf>
    <xf numFmtId="0" fontId="9" fillId="3" borderId="11" xfId="0" applyFont="1" applyFill="1" applyBorder="1" applyAlignment="1" applyProtection="1">
      <alignment vertical="center" wrapText="1" readingOrder="1"/>
      <protection locked="0"/>
    </xf>
    <xf numFmtId="2" fontId="9" fillId="3" borderId="2" xfId="0" applyNumberFormat="1" applyFont="1" applyFill="1" applyBorder="1" applyAlignment="1" applyProtection="1">
      <alignment vertical="top" wrapText="1"/>
      <protection locked="0"/>
    </xf>
    <xf numFmtId="164" fontId="9" fillId="9" borderId="2" xfId="0" applyNumberFormat="1" applyFont="1" applyFill="1" applyBorder="1" applyAlignment="1" applyProtection="1">
      <alignment horizontal="right" vertical="center" wrapText="1" readingOrder="1"/>
      <protection locked="0"/>
    </xf>
    <xf numFmtId="0" fontId="9" fillId="3" borderId="20" xfId="0" applyFont="1" applyFill="1" applyBorder="1" applyAlignment="1">
      <alignment horizontal="left" vertical="center" wrapText="1"/>
    </xf>
    <xf numFmtId="2" fontId="9" fillId="3" borderId="2" xfId="0" applyNumberFormat="1" applyFont="1" applyFill="1" applyBorder="1" applyAlignment="1">
      <alignment horizontal="center"/>
    </xf>
    <xf numFmtId="0" fontId="17" fillId="10" borderId="6" xfId="0" applyFont="1" applyFill="1" applyBorder="1" applyAlignment="1">
      <alignment horizontal="center" vertical="center" wrapText="1"/>
    </xf>
    <xf numFmtId="0" fontId="21" fillId="0" borderId="2" xfId="0" applyFont="1" applyBorder="1"/>
    <xf numFmtId="0" fontId="21" fillId="0" borderId="2" xfId="0" applyFont="1" applyBorder="1" applyAlignment="1">
      <alignment horizontal="left"/>
    </xf>
    <xf numFmtId="0" fontId="24" fillId="2" borderId="2" xfId="0" applyFont="1" applyFill="1" applyBorder="1" applyAlignment="1" applyProtection="1">
      <alignment horizontal="center" vertical="center" wrapText="1" readingOrder="1"/>
      <protection locked="0"/>
    </xf>
    <xf numFmtId="0" fontId="22" fillId="2" borderId="2" xfId="0" applyFont="1" applyFill="1" applyBorder="1" applyAlignment="1" applyProtection="1">
      <alignment horizontal="center" vertical="center" wrapText="1"/>
      <protection locked="0"/>
    </xf>
    <xf numFmtId="2" fontId="9" fillId="8" borderId="2" xfId="0" applyNumberFormat="1" applyFont="1" applyFill="1" applyBorder="1" applyAlignment="1">
      <alignment horizontal="center"/>
    </xf>
    <xf numFmtId="2" fontId="9" fillId="9" borderId="2" xfId="0" applyNumberFormat="1" applyFont="1" applyFill="1" applyBorder="1" applyAlignment="1">
      <alignment horizontal="center"/>
    </xf>
    <xf numFmtId="2" fontId="9" fillId="2" borderId="2" xfId="0" applyNumberFormat="1" applyFont="1" applyFill="1" applyBorder="1" applyAlignment="1">
      <alignment horizontal="center"/>
    </xf>
    <xf numFmtId="2" fontId="21" fillId="2" borderId="2" xfId="0" applyNumberFormat="1" applyFont="1" applyFill="1" applyBorder="1" applyAlignment="1">
      <alignment horizontal="right"/>
    </xf>
    <xf numFmtId="2" fontId="21" fillId="11" borderId="2" xfId="0" applyNumberFormat="1" applyFont="1" applyFill="1" applyBorder="1" applyAlignment="1" applyProtection="1">
      <alignment vertical="top" wrapText="1"/>
      <protection locked="0"/>
    </xf>
    <xf numFmtId="2" fontId="7" fillId="11" borderId="2" xfId="0" applyNumberFormat="1" applyFont="1" applyFill="1" applyBorder="1" applyAlignment="1" applyProtection="1">
      <alignment vertical="top" wrapText="1"/>
      <protection locked="0"/>
    </xf>
    <xf numFmtId="0" fontId="28" fillId="12" borderId="21" xfId="0" applyFont="1" applyFill="1" applyBorder="1"/>
    <xf numFmtId="0" fontId="7" fillId="12" borderId="22" xfId="0" applyFont="1" applyFill="1" applyBorder="1"/>
    <xf numFmtId="0" fontId="7" fillId="12" borderId="1" xfId="0" applyFont="1" applyFill="1" applyBorder="1"/>
    <xf numFmtId="0" fontId="28" fillId="12" borderId="23" xfId="0" applyFont="1" applyFill="1" applyBorder="1"/>
    <xf numFmtId="0" fontId="5" fillId="2" borderId="2" xfId="0" applyFont="1" applyFill="1" applyBorder="1" applyAlignment="1">
      <alignment horizontal="center" vertical="center" wrapText="1"/>
    </xf>
    <xf numFmtId="0" fontId="35" fillId="0" borderId="0" xfId="0" applyFont="1"/>
    <xf numFmtId="0" fontId="36" fillId="0" borderId="0" xfId="0" applyFont="1"/>
    <xf numFmtId="0" fontId="10" fillId="5" borderId="24" xfId="0" applyFont="1" applyFill="1" applyBorder="1" applyAlignment="1">
      <alignment horizontal="center"/>
    </xf>
    <xf numFmtId="0" fontId="0" fillId="5" borderId="25" xfId="0" applyFill="1" applyBorder="1"/>
    <xf numFmtId="0" fontId="0" fillId="0" borderId="0" xfId="0" applyAlignment="1">
      <alignment vertical="center" wrapText="1"/>
    </xf>
    <xf numFmtId="0" fontId="17" fillId="3" borderId="2" xfId="0" applyFont="1" applyFill="1" applyBorder="1" applyAlignment="1" applyProtection="1">
      <alignment vertical="center" wrapText="1" readingOrder="1"/>
      <protection locked="0"/>
    </xf>
    <xf numFmtId="2" fontId="37" fillId="3" borderId="26" xfId="0" applyNumberFormat="1" applyFont="1" applyFill="1" applyBorder="1" applyAlignment="1">
      <alignment horizontal="center"/>
    </xf>
    <xf numFmtId="0" fontId="9" fillId="2" borderId="0" xfId="0" quotePrefix="1" applyFont="1" applyFill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4" fontId="3" fillId="2" borderId="0" xfId="0" applyNumberFormat="1" applyFont="1" applyFill="1" applyAlignment="1">
      <alignment horizontal="right"/>
    </xf>
    <xf numFmtId="0" fontId="30" fillId="0" borderId="0" xfId="0" applyFont="1" applyAlignment="1">
      <alignment vertical="top" wrapText="1"/>
    </xf>
    <xf numFmtId="4" fontId="7" fillId="0" borderId="2" xfId="0" applyNumberFormat="1" applyFont="1" applyBorder="1" applyAlignment="1">
      <alignment horizontal="right"/>
    </xf>
    <xf numFmtId="4" fontId="9" fillId="0" borderId="2" xfId="0" applyNumberFormat="1" applyFont="1" applyBorder="1" applyAlignment="1">
      <alignment horizontal="right"/>
    </xf>
    <xf numFmtId="3" fontId="9" fillId="4" borderId="2" xfId="0" applyNumberFormat="1" applyFont="1" applyFill="1" applyBorder="1" applyAlignment="1">
      <alignment horizontal="right"/>
    </xf>
    <xf numFmtId="4" fontId="7" fillId="2" borderId="0" xfId="0" applyNumberFormat="1" applyFont="1" applyFill="1" applyAlignment="1">
      <alignment horizontal="right"/>
    </xf>
    <xf numFmtId="164" fontId="7" fillId="2" borderId="2" xfId="0" applyNumberFormat="1" applyFont="1" applyFill="1" applyBorder="1" applyAlignment="1" applyProtection="1">
      <alignment horizontal="right" vertical="center" wrapText="1" readingOrder="1"/>
      <protection locked="0"/>
    </xf>
    <xf numFmtId="2" fontId="38" fillId="2" borderId="2" xfId="0" applyNumberFormat="1" applyFont="1" applyFill="1" applyBorder="1" applyAlignment="1" applyProtection="1">
      <alignment vertical="top" wrapText="1"/>
      <protection locked="0"/>
    </xf>
    <xf numFmtId="164" fontId="0" fillId="0" borderId="0" xfId="0" applyNumberFormat="1"/>
    <xf numFmtId="2" fontId="17" fillId="4" borderId="2" xfId="0" applyNumberFormat="1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vertical="center" wrapText="1" readingOrder="1"/>
      <protection locked="0"/>
    </xf>
    <xf numFmtId="0" fontId="7" fillId="11" borderId="2" xfId="0" applyFont="1" applyFill="1" applyBorder="1" applyAlignment="1" applyProtection="1">
      <alignment vertical="center" wrapText="1" readingOrder="1"/>
      <protection locked="0"/>
    </xf>
    <xf numFmtId="0" fontId="7" fillId="2" borderId="11" xfId="0" applyFont="1" applyFill="1" applyBorder="1" applyAlignment="1" applyProtection="1">
      <alignment horizontal="left" vertical="center" wrapText="1" readingOrder="1"/>
      <protection locked="0"/>
    </xf>
    <xf numFmtId="0" fontId="9" fillId="9" borderId="2" xfId="0" applyFont="1" applyFill="1" applyBorder="1" applyAlignment="1" applyProtection="1">
      <alignment vertical="center" wrapText="1" readingOrder="1"/>
      <protection locked="0"/>
    </xf>
    <xf numFmtId="0" fontId="9" fillId="3" borderId="2" xfId="0" applyFont="1" applyFill="1" applyBorder="1" applyAlignment="1" applyProtection="1">
      <alignment vertical="center" wrapText="1" readingOrder="1"/>
      <protection locked="0"/>
    </xf>
    <xf numFmtId="0" fontId="7" fillId="2" borderId="11" xfId="0" applyFont="1" applyFill="1" applyBorder="1" applyAlignment="1" applyProtection="1">
      <alignment vertical="center" wrapText="1" readingOrder="1"/>
      <protection locked="0"/>
    </xf>
    <xf numFmtId="0" fontId="9" fillId="2" borderId="2" xfId="0" applyFont="1" applyFill="1" applyBorder="1" applyAlignment="1" applyProtection="1">
      <alignment vertical="center" wrapText="1" readingOrder="1"/>
      <protection locked="0"/>
    </xf>
    <xf numFmtId="164" fontId="9" fillId="2" borderId="2" xfId="0" applyNumberFormat="1" applyFont="1" applyFill="1" applyBorder="1" applyAlignment="1" applyProtection="1">
      <alignment horizontal="right" vertical="center" wrapText="1" readingOrder="1"/>
      <protection locked="0"/>
    </xf>
    <xf numFmtId="2" fontId="7" fillId="3" borderId="2" xfId="0" applyNumberFormat="1" applyFont="1" applyFill="1" applyBorder="1" applyAlignment="1" applyProtection="1">
      <alignment vertical="top" wrapText="1"/>
      <protection locked="0"/>
    </xf>
    <xf numFmtId="0" fontId="7" fillId="9" borderId="2" xfId="0" applyFont="1" applyFill="1" applyBorder="1" applyAlignment="1" applyProtection="1">
      <alignment vertical="center" wrapText="1" readingOrder="1"/>
      <protection locked="0"/>
    </xf>
    <xf numFmtId="164" fontId="7" fillId="9" borderId="2" xfId="0" applyNumberFormat="1" applyFont="1" applyFill="1" applyBorder="1" applyAlignment="1" applyProtection="1">
      <alignment horizontal="right" vertical="center" wrapText="1" readingOrder="1"/>
      <protection locked="0"/>
    </xf>
    <xf numFmtId="4" fontId="7" fillId="11" borderId="2" xfId="0" applyNumberFormat="1" applyFont="1" applyFill="1" applyBorder="1"/>
    <xf numFmtId="164" fontId="7" fillId="11" borderId="2" xfId="0" applyNumberFormat="1" applyFont="1" applyFill="1" applyBorder="1" applyAlignment="1" applyProtection="1">
      <alignment horizontal="right" vertical="center" wrapText="1" readingOrder="1"/>
      <protection locked="0"/>
    </xf>
    <xf numFmtId="4" fontId="7" fillId="2" borderId="26" xfId="0" applyNumberFormat="1" applyFont="1" applyFill="1" applyBorder="1" applyAlignment="1" applyProtection="1">
      <alignment horizontal="right" vertical="center" wrapText="1" readingOrder="1"/>
      <protection locked="0"/>
    </xf>
    <xf numFmtId="0" fontId="7" fillId="2" borderId="11" xfId="0" applyFont="1" applyFill="1" applyBorder="1" applyAlignment="1" applyProtection="1">
      <alignment horizontal="right" vertical="center" wrapText="1" readingOrder="1"/>
      <protection locked="0"/>
    </xf>
    <xf numFmtId="0" fontId="9" fillId="14" borderId="2" xfId="0" applyFont="1" applyFill="1" applyBorder="1" applyAlignment="1" applyProtection="1">
      <alignment vertical="center" wrapText="1" readingOrder="1"/>
      <protection locked="0"/>
    </xf>
    <xf numFmtId="164" fontId="9" fillId="14" borderId="2" xfId="0" applyNumberFormat="1" applyFont="1" applyFill="1" applyBorder="1" applyAlignment="1" applyProtection="1">
      <alignment horizontal="right" vertical="center" wrapText="1" readingOrder="1"/>
      <protection locked="0"/>
    </xf>
    <xf numFmtId="2" fontId="17" fillId="14" borderId="2" xfId="0" applyNumberFormat="1" applyFont="1" applyFill="1" applyBorder="1" applyAlignment="1" applyProtection="1">
      <alignment vertical="top" wrapText="1"/>
      <protection locked="0"/>
    </xf>
    <xf numFmtId="4" fontId="7" fillId="9" borderId="2" xfId="0" applyNumberFormat="1" applyFont="1" applyFill="1" applyBorder="1"/>
    <xf numFmtId="0" fontId="7" fillId="9" borderId="11" xfId="0" applyFont="1" applyFill="1" applyBorder="1" applyAlignment="1" applyProtection="1">
      <alignment vertical="center" wrapText="1" readingOrder="1"/>
      <protection locked="0"/>
    </xf>
    <xf numFmtId="2" fontId="0" fillId="2" borderId="2" xfId="0" applyNumberFormat="1" applyFill="1" applyBorder="1" applyAlignment="1">
      <alignment horizontal="center"/>
    </xf>
    <xf numFmtId="2" fontId="17" fillId="11" borderId="2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left" vertical="center" wrapText="1"/>
    </xf>
    <xf numFmtId="0" fontId="17" fillId="11" borderId="2" xfId="0" applyFont="1" applyFill="1" applyBorder="1" applyAlignment="1">
      <alignment horizontal="left" vertical="center" wrapText="1"/>
    </xf>
    <xf numFmtId="0" fontId="17" fillId="3" borderId="2" xfId="0" applyFont="1" applyFill="1" applyBorder="1" applyAlignment="1">
      <alignment horizontal="left" vertical="center" wrapText="1"/>
    </xf>
    <xf numFmtId="0" fontId="21" fillId="2" borderId="2" xfId="0" quotePrefix="1" applyFont="1" applyFill="1" applyBorder="1" applyAlignment="1">
      <alignment horizontal="left" vertical="center" wrapText="1"/>
    </xf>
    <xf numFmtId="0" fontId="21" fillId="2" borderId="2" xfId="0" applyFont="1" applyFill="1" applyBorder="1" applyAlignment="1">
      <alignment horizontal="left" vertical="center"/>
    </xf>
    <xf numFmtId="0" fontId="21" fillId="2" borderId="2" xfId="0" applyFont="1" applyFill="1" applyBorder="1" applyAlignment="1">
      <alignment vertical="center" wrapText="1"/>
    </xf>
    <xf numFmtId="0" fontId="17" fillId="9" borderId="11" xfId="0" applyFont="1" applyFill="1" applyBorder="1" applyAlignment="1">
      <alignment horizontal="right" vertical="center" wrapText="1"/>
    </xf>
    <xf numFmtId="4" fontId="17" fillId="9" borderId="26" xfId="0" applyNumberFormat="1" applyFont="1" applyFill="1" applyBorder="1" applyAlignment="1">
      <alignment horizontal="left"/>
    </xf>
    <xf numFmtId="2" fontId="17" fillId="9" borderId="2" xfId="0" applyNumberFormat="1" applyFont="1" applyFill="1" applyBorder="1" applyAlignment="1">
      <alignment horizontal="right"/>
    </xf>
    <xf numFmtId="0" fontId="7" fillId="15" borderId="2" xfId="0" applyFont="1" applyFill="1" applyBorder="1" applyAlignment="1" applyProtection="1">
      <alignment vertical="center" wrapText="1" readingOrder="1"/>
      <protection locked="0"/>
    </xf>
    <xf numFmtId="4" fontId="7" fillId="15" borderId="2" xfId="0" applyNumberFormat="1" applyFont="1" applyFill="1" applyBorder="1"/>
    <xf numFmtId="2" fontId="21" fillId="15" borderId="2" xfId="0" applyNumberFormat="1" applyFont="1" applyFill="1" applyBorder="1" applyAlignment="1" applyProtection="1">
      <alignment vertical="top" wrapText="1"/>
      <protection locked="0"/>
    </xf>
    <xf numFmtId="164" fontId="7" fillId="15" borderId="2" xfId="0" applyNumberFormat="1" applyFont="1" applyFill="1" applyBorder="1" applyAlignment="1" applyProtection="1">
      <alignment horizontal="right" vertical="center" wrapText="1" readingOrder="1"/>
      <protection locked="0"/>
    </xf>
    <xf numFmtId="2" fontId="7" fillId="15" borderId="2" xfId="0" applyNumberFormat="1" applyFont="1" applyFill="1" applyBorder="1" applyAlignment="1" applyProtection="1">
      <alignment vertical="top" wrapText="1"/>
      <protection locked="0"/>
    </xf>
    <xf numFmtId="0" fontId="7" fillId="15" borderId="11" xfId="0" applyFont="1" applyFill="1" applyBorder="1" applyAlignment="1" applyProtection="1">
      <alignment vertical="center" wrapText="1" readingOrder="1"/>
      <protection locked="0"/>
    </xf>
    <xf numFmtId="0" fontId="39" fillId="0" borderId="0" xfId="0" applyFont="1" applyAlignment="1">
      <alignment horizontal="center" vertical="center" wrapText="1"/>
    </xf>
    <xf numFmtId="0" fontId="21" fillId="5" borderId="2" xfId="0" applyFont="1" applyFill="1" applyBorder="1" applyAlignment="1">
      <alignment horizontal="left" vertical="center" wrapText="1"/>
    </xf>
    <xf numFmtId="0" fontId="21" fillId="4" borderId="2" xfId="0" quotePrefix="1" applyFont="1" applyFill="1" applyBorder="1" applyAlignment="1">
      <alignment horizontal="left" vertical="center"/>
    </xf>
    <xf numFmtId="0" fontId="21" fillId="2" borderId="2" xfId="0" quotePrefix="1" applyFont="1" applyFill="1" applyBorder="1" applyAlignment="1">
      <alignment horizontal="left" vertical="center"/>
    </xf>
    <xf numFmtId="0" fontId="21" fillId="5" borderId="2" xfId="0" quotePrefix="1" applyFont="1" applyFill="1" applyBorder="1" applyAlignment="1">
      <alignment horizontal="left" vertical="center"/>
    </xf>
    <xf numFmtId="0" fontId="40" fillId="5" borderId="2" xfId="0" quotePrefix="1" applyFont="1" applyFill="1" applyBorder="1" applyAlignment="1">
      <alignment horizontal="left" vertical="center"/>
    </xf>
    <xf numFmtId="0" fontId="17" fillId="4" borderId="2" xfId="0" quotePrefix="1" applyFont="1" applyFill="1" applyBorder="1" applyAlignment="1">
      <alignment horizontal="left" vertical="center"/>
    </xf>
    <xf numFmtId="0" fontId="40" fillId="4" borderId="2" xfId="0" quotePrefix="1" applyFont="1" applyFill="1" applyBorder="1" applyAlignment="1">
      <alignment horizontal="left" vertical="center"/>
    </xf>
    <xf numFmtId="0" fontId="21" fillId="4" borderId="2" xfId="0" applyFont="1" applyFill="1" applyBorder="1" applyAlignment="1">
      <alignment horizontal="left" vertical="center" wrapText="1"/>
    </xf>
    <xf numFmtId="0" fontId="17" fillId="2" borderId="2" xfId="0" quotePrefix="1" applyFont="1" applyFill="1" applyBorder="1" applyAlignment="1">
      <alignment horizontal="left" vertical="center"/>
    </xf>
    <xf numFmtId="0" fontId="40" fillId="2" borderId="2" xfId="0" quotePrefix="1" applyFont="1" applyFill="1" applyBorder="1" applyAlignment="1">
      <alignment horizontal="left" vertical="center"/>
    </xf>
    <xf numFmtId="0" fontId="21" fillId="2" borderId="2" xfId="0" applyFont="1" applyFill="1" applyBorder="1" applyAlignment="1">
      <alignment horizontal="left" vertical="center" wrapText="1"/>
    </xf>
    <xf numFmtId="0" fontId="17" fillId="5" borderId="2" xfId="0" quotePrefix="1" applyFont="1" applyFill="1" applyBorder="1" applyAlignment="1">
      <alignment horizontal="left" vertical="center"/>
    </xf>
    <xf numFmtId="0" fontId="21" fillId="4" borderId="2" xfId="0" quotePrefix="1" applyFont="1" applyFill="1" applyBorder="1" applyAlignment="1">
      <alignment horizontal="left" vertical="center" wrapText="1"/>
    </xf>
    <xf numFmtId="0" fontId="17" fillId="8" borderId="2" xfId="0" quotePrefix="1" applyFont="1" applyFill="1" applyBorder="1" applyAlignment="1">
      <alignment horizontal="left" vertical="center"/>
    </xf>
    <xf numFmtId="0" fontId="17" fillId="8" borderId="2" xfId="0" quotePrefix="1" applyFont="1" applyFill="1" applyBorder="1" applyAlignment="1">
      <alignment horizontal="left" vertical="center" wrapText="1"/>
    </xf>
    <xf numFmtId="0" fontId="17" fillId="6" borderId="2" xfId="0" applyFont="1" applyFill="1" applyBorder="1" applyAlignment="1">
      <alignment horizontal="left" vertical="center" wrapText="1"/>
    </xf>
    <xf numFmtId="0" fontId="41" fillId="5" borderId="2" xfId="0" quotePrefix="1" applyFont="1" applyFill="1" applyBorder="1" applyAlignment="1">
      <alignment horizontal="left" vertical="center"/>
    </xf>
    <xf numFmtId="0" fontId="17" fillId="3" borderId="2" xfId="0" applyFont="1" applyFill="1" applyBorder="1" applyAlignment="1">
      <alignment horizontal="left" vertical="center"/>
    </xf>
    <xf numFmtId="0" fontId="17" fillId="3" borderId="2" xfId="0" applyFont="1" applyFill="1" applyBorder="1" applyAlignment="1">
      <alignment vertical="center" wrapText="1"/>
    </xf>
    <xf numFmtId="0" fontId="17" fillId="5" borderId="2" xfId="0" applyFont="1" applyFill="1" applyBorder="1" applyAlignment="1">
      <alignment vertical="center" wrapText="1"/>
    </xf>
    <xf numFmtId="2" fontId="17" fillId="8" borderId="2" xfId="0" applyNumberFormat="1" applyFont="1" applyFill="1" applyBorder="1" applyAlignment="1" applyProtection="1">
      <alignment vertical="top" wrapText="1"/>
      <protection locked="0"/>
    </xf>
    <xf numFmtId="0" fontId="23" fillId="3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/>
    <xf numFmtId="0" fontId="28" fillId="0" borderId="2" xfId="0" applyFont="1" applyBorder="1"/>
    <xf numFmtId="0" fontId="39" fillId="0" borderId="0" xfId="0" applyFont="1" applyAlignment="1">
      <alignment horizontal="center"/>
    </xf>
    <xf numFmtId="0" fontId="7" fillId="2" borderId="2" xfId="0" applyFont="1" applyFill="1" applyBorder="1"/>
    <xf numFmtId="164" fontId="7" fillId="2" borderId="11" xfId="0" applyNumberFormat="1" applyFont="1" applyFill="1" applyBorder="1" applyAlignment="1" applyProtection="1">
      <alignment horizontal="right" vertical="center" wrapText="1" readingOrder="1"/>
      <protection locked="0"/>
    </xf>
    <xf numFmtId="164" fontId="7" fillId="2" borderId="11" xfId="0" applyNumberFormat="1" applyFont="1" applyFill="1" applyBorder="1" applyAlignment="1">
      <alignment horizontal="right"/>
    </xf>
    <xf numFmtId="164" fontId="7" fillId="15" borderId="11" xfId="0" applyNumberFormat="1" applyFont="1" applyFill="1" applyBorder="1" applyAlignment="1" applyProtection="1">
      <alignment horizontal="right" vertical="center" wrapText="1" readingOrder="1"/>
      <protection locked="0"/>
    </xf>
    <xf numFmtId="0" fontId="21" fillId="2" borderId="2" xfId="0" applyFont="1" applyFill="1" applyBorder="1" applyAlignment="1" applyProtection="1">
      <alignment vertical="center" wrapText="1" readingOrder="1"/>
      <protection locked="0"/>
    </xf>
    <xf numFmtId="4" fontId="7" fillId="2" borderId="11" xfId="0" applyNumberFormat="1" applyFont="1" applyFill="1" applyBorder="1" applyAlignment="1" applyProtection="1">
      <alignment vertical="top" wrapText="1"/>
      <protection locked="0"/>
    </xf>
    <xf numFmtId="0" fontId="23" fillId="4" borderId="3" xfId="0" applyFont="1" applyFill="1" applyBorder="1" applyAlignment="1" applyProtection="1">
      <alignment horizontal="center" vertical="center" wrapText="1" readingOrder="1"/>
      <protection locked="0"/>
    </xf>
    <xf numFmtId="0" fontId="23" fillId="4" borderId="11" xfId="0" applyFont="1" applyFill="1" applyBorder="1" applyAlignment="1" applyProtection="1">
      <alignment horizontal="center" vertical="center" wrapText="1" readingOrder="1"/>
      <protection locked="0"/>
    </xf>
    <xf numFmtId="0" fontId="22" fillId="2" borderId="2" xfId="0" applyFont="1" applyFill="1" applyBorder="1" applyAlignment="1" applyProtection="1">
      <alignment horizontal="center" vertical="center" wrapText="1" readingOrder="1"/>
      <protection locked="0"/>
    </xf>
    <xf numFmtId="0" fontId="22" fillId="2" borderId="11" xfId="0" applyFont="1" applyFill="1" applyBorder="1" applyAlignment="1" applyProtection="1">
      <alignment horizontal="center" vertical="center" wrapText="1" readingOrder="1"/>
      <protection locked="0"/>
    </xf>
    <xf numFmtId="164" fontId="9" fillId="3" borderId="11" xfId="0" applyNumberFormat="1" applyFont="1" applyFill="1" applyBorder="1" applyAlignment="1" applyProtection="1">
      <alignment horizontal="right" vertical="center" wrapText="1" readingOrder="1"/>
      <protection locked="0"/>
    </xf>
    <xf numFmtId="164" fontId="9" fillId="2" borderId="11" xfId="0" applyNumberFormat="1" applyFont="1" applyFill="1" applyBorder="1" applyAlignment="1" applyProtection="1">
      <alignment horizontal="right" vertical="center" wrapText="1" readingOrder="1"/>
      <protection locked="0"/>
    </xf>
    <xf numFmtId="164" fontId="7" fillId="9" borderId="11" xfId="0" applyNumberFormat="1" applyFont="1" applyFill="1" applyBorder="1" applyAlignment="1" applyProtection="1">
      <alignment horizontal="right" vertical="center" wrapText="1" readingOrder="1"/>
      <protection locked="0"/>
    </xf>
    <xf numFmtId="164" fontId="7" fillId="11" borderId="11" xfId="0" applyNumberFormat="1" applyFont="1" applyFill="1" applyBorder="1" applyAlignment="1" applyProtection="1">
      <alignment horizontal="right" vertical="center" wrapText="1" readingOrder="1"/>
      <protection locked="0"/>
    </xf>
    <xf numFmtId="164" fontId="9" fillId="14" borderId="11" xfId="0" applyNumberFormat="1" applyFont="1" applyFill="1" applyBorder="1" applyAlignment="1" applyProtection="1">
      <alignment horizontal="right" vertical="center" wrapText="1" readingOrder="1"/>
      <protection locked="0"/>
    </xf>
    <xf numFmtId="164" fontId="9" fillId="9" borderId="11" xfId="0" applyNumberFormat="1" applyFont="1" applyFill="1" applyBorder="1" applyAlignment="1" applyProtection="1">
      <alignment horizontal="right" vertical="center" wrapText="1" readingOrder="1"/>
      <protection locked="0"/>
    </xf>
    <xf numFmtId="4" fontId="7" fillId="2" borderId="11" xfId="0" applyNumberFormat="1" applyFont="1" applyFill="1" applyBorder="1"/>
    <xf numFmtId="4" fontId="7" fillId="2" borderId="26" xfId="0" applyNumberFormat="1" applyFont="1" applyFill="1" applyBorder="1"/>
    <xf numFmtId="0" fontId="7" fillId="2" borderId="20" xfId="0" applyFont="1" applyFill="1" applyBorder="1"/>
    <xf numFmtId="0" fontId="9" fillId="3" borderId="2" xfId="0" applyFont="1" applyFill="1" applyBorder="1" applyAlignment="1">
      <alignment horizontal="center" vertical="center" wrapText="1"/>
    </xf>
    <xf numFmtId="4" fontId="9" fillId="2" borderId="2" xfId="0" applyNumberFormat="1" applyFont="1" applyFill="1" applyBorder="1"/>
    <xf numFmtId="4" fontId="9" fillId="9" borderId="26" xfId="0" applyNumberFormat="1" applyFont="1" applyFill="1" applyBorder="1" applyAlignment="1" applyProtection="1">
      <alignment vertical="center" wrapText="1" readingOrder="1"/>
      <protection locked="0"/>
    </xf>
    <xf numFmtId="4" fontId="9" fillId="9" borderId="11" xfId="0" applyNumberFormat="1" applyFont="1" applyFill="1" applyBorder="1" applyAlignment="1" applyProtection="1">
      <alignment vertical="center" wrapText="1" readingOrder="1"/>
      <protection locked="0"/>
    </xf>
    <xf numFmtId="4" fontId="7" fillId="2" borderId="26" xfId="0" applyNumberFormat="1" applyFont="1" applyFill="1" applyBorder="1" applyAlignment="1" applyProtection="1">
      <alignment vertical="center" wrapText="1" readingOrder="1"/>
      <protection locked="0"/>
    </xf>
    <xf numFmtId="4" fontId="9" fillId="2" borderId="26" xfId="0" applyNumberFormat="1" applyFont="1" applyFill="1" applyBorder="1" applyAlignment="1" applyProtection="1">
      <alignment vertical="center" wrapText="1" readingOrder="1"/>
      <protection locked="0"/>
    </xf>
    <xf numFmtId="4" fontId="7" fillId="11" borderId="26" xfId="0" applyNumberFormat="1" applyFont="1" applyFill="1" applyBorder="1" applyAlignment="1" applyProtection="1">
      <alignment vertical="center" wrapText="1" readingOrder="1"/>
      <protection locked="0"/>
    </xf>
    <xf numFmtId="4" fontId="7" fillId="15" borderId="26" xfId="0" applyNumberFormat="1" applyFont="1" applyFill="1" applyBorder="1" applyAlignment="1" applyProtection="1">
      <alignment vertical="center" wrapText="1" readingOrder="1"/>
      <protection locked="0"/>
    </xf>
    <xf numFmtId="4" fontId="7" fillId="9" borderId="26" xfId="0" applyNumberFormat="1" applyFont="1" applyFill="1" applyBorder="1" applyAlignment="1" applyProtection="1">
      <alignment vertical="center" wrapText="1" readingOrder="1"/>
      <protection locked="0"/>
    </xf>
    <xf numFmtId="4" fontId="9" fillId="9" borderId="2" xfId="0" applyNumberFormat="1" applyFont="1" applyFill="1" applyBorder="1"/>
    <xf numFmtId="4" fontId="7" fillId="2" borderId="26" xfId="0" applyNumberFormat="1" applyFont="1" applyFill="1" applyBorder="1" applyAlignment="1">
      <alignment horizontal="right"/>
    </xf>
    <xf numFmtId="4" fontId="7" fillId="2" borderId="26" xfId="0" applyNumberFormat="1" applyFont="1" applyFill="1" applyBorder="1" applyAlignment="1">
      <alignment horizontal="left"/>
    </xf>
    <xf numFmtId="4" fontId="7" fillId="2" borderId="26" xfId="0" applyNumberFormat="1" applyFont="1" applyFill="1" applyBorder="1" applyAlignment="1" applyProtection="1">
      <alignment horizontal="left" vertical="center" wrapText="1" readingOrder="1"/>
      <protection locked="0"/>
    </xf>
    <xf numFmtId="4" fontId="7" fillId="2" borderId="2" xfId="0" applyNumberFormat="1" applyFont="1" applyFill="1" applyBorder="1" applyAlignment="1">
      <alignment horizontal="right" readingOrder="1"/>
    </xf>
    <xf numFmtId="4" fontId="9" fillId="14" borderId="2" xfId="0" applyNumberFormat="1" applyFont="1" applyFill="1" applyBorder="1"/>
    <xf numFmtId="0" fontId="19" fillId="2" borderId="2" xfId="0" applyFont="1" applyFill="1" applyBorder="1" applyAlignment="1">
      <alignment horizontal="center" vertical="center" wrapText="1"/>
    </xf>
    <xf numFmtId="4" fontId="9" fillId="8" borderId="2" xfId="0" applyNumberFormat="1" applyFont="1" applyFill="1" applyBorder="1" applyAlignment="1">
      <alignment horizontal="right"/>
    </xf>
    <xf numFmtId="4" fontId="9" fillId="3" borderId="2" xfId="0" applyNumberFormat="1" applyFont="1" applyFill="1" applyBorder="1" applyAlignment="1">
      <alignment horizontal="right"/>
    </xf>
    <xf numFmtId="4" fontId="7" fillId="0" borderId="2" xfId="0" applyNumberFormat="1" applyFont="1" applyBorder="1"/>
    <xf numFmtId="0" fontId="19" fillId="2" borderId="6" xfId="0" applyFont="1" applyFill="1" applyBorder="1" applyAlignment="1">
      <alignment horizontal="center" vertical="center" wrapText="1"/>
    </xf>
    <xf numFmtId="4" fontId="9" fillId="9" borderId="2" xfId="0" applyNumberFormat="1" applyFont="1" applyFill="1" applyBorder="1" applyAlignment="1">
      <alignment horizontal="right"/>
    </xf>
    <xf numFmtId="4" fontId="7" fillId="7" borderId="6" xfId="0" applyNumberFormat="1" applyFont="1" applyFill="1" applyBorder="1" applyAlignment="1">
      <alignment horizontal="right" vertical="center" wrapText="1"/>
    </xf>
    <xf numFmtId="4" fontId="9" fillId="5" borderId="2" xfId="0" applyNumberFormat="1" applyFont="1" applyFill="1" applyBorder="1"/>
    <xf numFmtId="4" fontId="9" fillId="5" borderId="2" xfId="0" applyNumberFormat="1" applyFont="1" applyFill="1" applyBorder="1" applyAlignment="1">
      <alignment horizontal="right"/>
    </xf>
    <xf numFmtId="4" fontId="9" fillId="11" borderId="2" xfId="0" applyNumberFormat="1" applyFont="1" applyFill="1" applyBorder="1" applyAlignment="1">
      <alignment horizontal="right"/>
    </xf>
    <xf numFmtId="4" fontId="7" fillId="2" borderId="2" xfId="0" applyNumberFormat="1" applyFont="1" applyFill="1" applyBorder="1" applyAlignment="1">
      <alignment horizontal="right" wrapText="1"/>
    </xf>
    <xf numFmtId="4" fontId="42" fillId="0" borderId="2" xfId="0" applyNumberFormat="1" applyFont="1" applyBorder="1"/>
    <xf numFmtId="4" fontId="7" fillId="3" borderId="2" xfId="0" applyNumberFormat="1" applyFont="1" applyFill="1" applyBorder="1" applyAlignment="1">
      <alignment horizontal="right"/>
    </xf>
    <xf numFmtId="4" fontId="7" fillId="9" borderId="2" xfId="0" applyNumberFormat="1" applyFont="1" applyFill="1" applyBorder="1" applyAlignment="1">
      <alignment horizontal="right"/>
    </xf>
    <xf numFmtId="0" fontId="42" fillId="0" borderId="0" xfId="0" applyFont="1"/>
    <xf numFmtId="0" fontId="43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9" fillId="3" borderId="2" xfId="0" applyFont="1" applyFill="1" applyBorder="1" applyAlignment="1">
      <alignment horizontal="center" vertical="center" wrapText="1"/>
    </xf>
    <xf numFmtId="4" fontId="9" fillId="8" borderId="2" xfId="0" applyNumberFormat="1" applyFont="1" applyFill="1" applyBorder="1"/>
    <xf numFmtId="4" fontId="9" fillId="4" borderId="2" xfId="0" applyNumberFormat="1" applyFont="1" applyFill="1" applyBorder="1"/>
    <xf numFmtId="4" fontId="7" fillId="4" borderId="2" xfId="0" applyNumberFormat="1" applyFont="1" applyFill="1" applyBorder="1"/>
    <xf numFmtId="4" fontId="7" fillId="4" borderId="2" xfId="0" applyNumberFormat="1" applyFont="1" applyFill="1" applyBorder="1" applyAlignment="1">
      <alignment horizontal="right"/>
    </xf>
    <xf numFmtId="4" fontId="9" fillId="0" borderId="2" xfId="0" applyNumberFormat="1" applyFont="1" applyBorder="1"/>
    <xf numFmtId="0" fontId="9" fillId="2" borderId="2" xfId="0" applyFont="1" applyFill="1" applyBorder="1" applyAlignment="1">
      <alignment horizontal="center" vertical="center" wrapText="1"/>
    </xf>
    <xf numFmtId="4" fontId="9" fillId="6" borderId="2" xfId="0" applyNumberFormat="1" applyFont="1" applyFill="1" applyBorder="1"/>
    <xf numFmtId="4" fontId="9" fillId="6" borderId="2" xfId="0" applyNumberFormat="1" applyFont="1" applyFill="1" applyBorder="1" applyAlignment="1">
      <alignment horizontal="right"/>
    </xf>
    <xf numFmtId="4" fontId="9" fillId="5" borderId="2" xfId="0" applyNumberFormat="1" applyFont="1" applyFill="1" applyBorder="1" applyAlignment="1">
      <alignment horizontal="right" wrapText="1"/>
    </xf>
    <xf numFmtId="4" fontId="7" fillId="4" borderId="2" xfId="0" applyNumberFormat="1" applyFont="1" applyFill="1" applyBorder="1" applyAlignment="1">
      <alignment horizontal="right" wrapText="1"/>
    </xf>
    <xf numFmtId="0" fontId="9" fillId="4" borderId="2" xfId="0" quotePrefix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9" fillId="0" borderId="2" xfId="0" quotePrefix="1" applyFont="1" applyBorder="1" applyAlignment="1">
      <alignment horizontal="center" vertical="center" wrapText="1"/>
    </xf>
    <xf numFmtId="4" fontId="9" fillId="4" borderId="2" xfId="0" applyNumberFormat="1" applyFont="1" applyFill="1" applyBorder="1" applyAlignment="1">
      <alignment horizontal="right" wrapText="1"/>
    </xf>
    <xf numFmtId="0" fontId="44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3" fontId="9" fillId="2" borderId="0" xfId="0" applyNumberFormat="1" applyFont="1" applyFill="1" applyAlignment="1">
      <alignment horizontal="right"/>
    </xf>
    <xf numFmtId="0" fontId="47" fillId="13" borderId="34" xfId="0" applyFont="1" applyFill="1" applyBorder="1" applyAlignment="1">
      <alignment horizontal="left"/>
    </xf>
    <xf numFmtId="0" fontId="47" fillId="13" borderId="21" xfId="0" applyFont="1" applyFill="1" applyBorder="1" applyAlignment="1">
      <alignment horizontal="left"/>
    </xf>
    <xf numFmtId="0" fontId="48" fillId="13" borderId="27" xfId="0" applyFont="1" applyFill="1" applyBorder="1" applyAlignment="1">
      <alignment horizontal="left" vertical="top" wrapText="1"/>
    </xf>
    <xf numFmtId="0" fontId="48" fillId="13" borderId="28" xfId="0" applyFont="1" applyFill="1" applyBorder="1" applyAlignment="1">
      <alignment vertical="center"/>
    </xf>
    <xf numFmtId="0" fontId="48" fillId="13" borderId="22" xfId="0" applyFont="1" applyFill="1" applyBorder="1" applyAlignment="1">
      <alignment horizontal="left"/>
    </xf>
    <xf numFmtId="0" fontId="48" fillId="13" borderId="23" xfId="0" applyFont="1" applyFill="1" applyBorder="1"/>
    <xf numFmtId="0" fontId="49" fillId="0" borderId="0" xfId="0" applyFont="1"/>
    <xf numFmtId="0" fontId="49" fillId="0" borderId="0" xfId="1" applyFont="1"/>
    <xf numFmtId="0" fontId="48" fillId="0" borderId="0" xfId="0" applyFont="1"/>
    <xf numFmtId="0" fontId="46" fillId="0" borderId="0" xfId="0" applyFont="1"/>
    <xf numFmtId="0" fontId="50" fillId="0" borderId="0" xfId="0" applyFont="1"/>
    <xf numFmtId="0" fontId="31" fillId="5" borderId="29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left" vertical="center"/>
    </xf>
    <xf numFmtId="0" fontId="9" fillId="4" borderId="20" xfId="0" applyFont="1" applyFill="1" applyBorder="1" applyAlignment="1">
      <alignment horizontal="left" vertical="center"/>
    </xf>
    <xf numFmtId="0" fontId="9" fillId="4" borderId="26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14" fillId="2" borderId="0" xfId="0" applyFont="1" applyFill="1" applyBorder="1" applyAlignment="1">
      <alignment horizontal="center" vertical="top"/>
    </xf>
    <xf numFmtId="0" fontId="6" fillId="0" borderId="0" xfId="0" quotePrefix="1" applyFont="1" applyAlignment="1">
      <alignment horizontal="center" vertical="center" wrapText="1"/>
    </xf>
    <xf numFmtId="0" fontId="45" fillId="0" borderId="0" xfId="0" applyFont="1" applyAlignment="1">
      <alignment wrapText="1"/>
    </xf>
    <xf numFmtId="0" fontId="9" fillId="4" borderId="2" xfId="0" quotePrefix="1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9" fillId="0" borderId="2" xfId="0" quotePrefix="1" applyFont="1" applyBorder="1" applyAlignment="1">
      <alignment horizontal="center" wrapText="1"/>
    </xf>
    <xf numFmtId="0" fontId="7" fillId="0" borderId="0" xfId="1" applyFont="1" applyAlignment="1">
      <alignment horizontal="left"/>
    </xf>
    <xf numFmtId="0" fontId="16" fillId="0" borderId="1" xfId="0" applyFont="1" applyBorder="1" applyAlignment="1">
      <alignment horizontal="left" wrapText="1"/>
    </xf>
    <xf numFmtId="0" fontId="7" fillId="4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2" xfId="0" quotePrefix="1" applyFont="1" applyBorder="1" applyAlignment="1">
      <alignment horizontal="left" vertical="center"/>
    </xf>
    <xf numFmtId="0" fontId="9" fillId="4" borderId="2" xfId="0" quotePrefix="1" applyFont="1" applyFill="1" applyBorder="1" applyAlignment="1">
      <alignment horizontal="left" vertical="center" wrapText="1"/>
    </xf>
    <xf numFmtId="0" fontId="9" fillId="0" borderId="2" xfId="0" quotePrefix="1" applyFont="1" applyBorder="1" applyAlignment="1">
      <alignment horizontal="left" vertical="center" wrapText="1"/>
    </xf>
    <xf numFmtId="0" fontId="9" fillId="2" borderId="2" xfId="0" quotePrefix="1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center" vertical="center" wrapText="1"/>
    </xf>
    <xf numFmtId="0" fontId="17" fillId="3" borderId="26" xfId="0" applyFont="1" applyFill="1" applyBorder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7" fillId="2" borderId="20" xfId="0" applyFont="1" applyFill="1" applyBorder="1" applyAlignment="1">
      <alignment horizontal="center" vertical="center" wrapText="1"/>
    </xf>
    <xf numFmtId="0" fontId="27" fillId="2" borderId="26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center" vertical="center" wrapText="1"/>
    </xf>
    <xf numFmtId="0" fontId="19" fillId="3" borderId="26" xfId="0" applyFont="1" applyFill="1" applyBorder="1" applyAlignment="1">
      <alignment horizontal="center" vertical="center" wrapText="1"/>
    </xf>
    <xf numFmtId="0" fontId="26" fillId="7" borderId="30" xfId="0" applyFont="1" applyFill="1" applyBorder="1" applyAlignment="1">
      <alignment horizontal="center" wrapText="1"/>
    </xf>
    <xf numFmtId="0" fontId="26" fillId="7" borderId="8" xfId="0" applyFont="1" applyFill="1" applyBorder="1" applyAlignment="1">
      <alignment horizontal="center" wrapText="1"/>
    </xf>
    <xf numFmtId="0" fontId="26" fillId="7" borderId="9" xfId="0" applyFont="1" applyFill="1" applyBorder="1" applyAlignment="1">
      <alignment horizontal="center" wrapText="1"/>
    </xf>
    <xf numFmtId="0" fontId="17" fillId="10" borderId="7" xfId="0" applyFont="1" applyFill="1" applyBorder="1" applyAlignment="1">
      <alignment horizontal="center" vertical="center" wrapText="1"/>
    </xf>
    <xf numFmtId="0" fontId="17" fillId="10" borderId="31" xfId="0" applyFont="1" applyFill="1" applyBorder="1" applyAlignment="1">
      <alignment horizontal="center" vertical="center" wrapText="1"/>
    </xf>
    <xf numFmtId="0" fontId="27" fillId="2" borderId="32" xfId="0" applyFont="1" applyFill="1" applyBorder="1" applyAlignment="1">
      <alignment horizontal="center" vertical="center" wrapText="1"/>
    </xf>
    <xf numFmtId="0" fontId="27" fillId="2" borderId="3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vertical="center" wrapText="1" readingOrder="1"/>
      <protection locked="0"/>
    </xf>
    <xf numFmtId="0" fontId="7" fillId="2" borderId="2" xfId="0" applyFont="1" applyFill="1" applyBorder="1"/>
    <xf numFmtId="0" fontId="7" fillId="2" borderId="11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0" fontId="7" fillId="15" borderId="2" xfId="0" applyFont="1" applyFill="1" applyBorder="1" applyAlignment="1" applyProtection="1">
      <alignment vertical="center" wrapText="1" readingOrder="1"/>
      <protection locked="0"/>
    </xf>
    <xf numFmtId="0" fontId="7" fillId="15" borderId="2" xfId="0" applyFont="1" applyFill="1" applyBorder="1"/>
    <xf numFmtId="0" fontId="9" fillId="3" borderId="2" xfId="0" applyFont="1" applyFill="1" applyBorder="1" applyAlignment="1" applyProtection="1">
      <alignment vertical="center" wrapText="1" readingOrder="1"/>
      <protection locked="0"/>
    </xf>
    <xf numFmtId="0" fontId="9" fillId="3" borderId="2" xfId="0" applyFont="1" applyFill="1" applyBorder="1"/>
    <xf numFmtId="0" fontId="7" fillId="9" borderId="2" xfId="0" applyFont="1" applyFill="1" applyBorder="1" applyAlignment="1" applyProtection="1">
      <alignment vertical="center" wrapText="1" readingOrder="1"/>
      <protection locked="0"/>
    </xf>
    <xf numFmtId="0" fontId="7" fillId="9" borderId="2" xfId="0" applyFont="1" applyFill="1" applyBorder="1"/>
    <xf numFmtId="0" fontId="7" fillId="2" borderId="11" xfId="0" applyFont="1" applyFill="1" applyBorder="1" applyAlignment="1" applyProtection="1">
      <alignment horizontal="left" vertical="center" wrapText="1" readingOrder="1"/>
      <protection locked="0"/>
    </xf>
    <xf numFmtId="0" fontId="7" fillId="2" borderId="20" xfId="0" applyFont="1" applyFill="1" applyBorder="1" applyAlignment="1" applyProtection="1">
      <alignment horizontal="left" vertical="center" wrapText="1" readingOrder="1"/>
      <protection locked="0"/>
    </xf>
    <xf numFmtId="0" fontId="7" fillId="2" borderId="26" xfId="0" applyFont="1" applyFill="1" applyBorder="1" applyAlignment="1" applyProtection="1">
      <alignment horizontal="left" vertical="center" wrapText="1" readingOrder="1"/>
      <protection locked="0"/>
    </xf>
    <xf numFmtId="0" fontId="9" fillId="9" borderId="2" xfId="0" applyFont="1" applyFill="1" applyBorder="1" applyAlignment="1" applyProtection="1">
      <alignment vertical="center" wrapText="1" readingOrder="1"/>
      <protection locked="0"/>
    </xf>
    <xf numFmtId="0" fontId="9" fillId="9" borderId="2" xfId="0" applyFont="1" applyFill="1" applyBorder="1"/>
    <xf numFmtId="0" fontId="9" fillId="14" borderId="2" xfId="0" applyFont="1" applyFill="1" applyBorder="1" applyAlignment="1" applyProtection="1">
      <alignment vertical="center" wrapText="1" readingOrder="1"/>
      <protection locked="0"/>
    </xf>
    <xf numFmtId="0" fontId="9" fillId="14" borderId="2" xfId="0" applyFont="1" applyFill="1" applyBorder="1"/>
    <xf numFmtId="0" fontId="21" fillId="2" borderId="2" xfId="0" applyFont="1" applyFill="1" applyBorder="1" applyAlignment="1" applyProtection="1">
      <alignment vertical="center" wrapText="1" readingOrder="1"/>
      <protection locked="0"/>
    </xf>
    <xf numFmtId="0" fontId="21" fillId="2" borderId="2" xfId="0" applyFont="1" applyFill="1" applyBorder="1"/>
    <xf numFmtId="0" fontId="7" fillId="2" borderId="11" xfId="0" applyFont="1" applyFill="1" applyBorder="1" applyAlignment="1" applyProtection="1">
      <alignment vertical="center" wrapText="1" readingOrder="1"/>
      <protection locked="0"/>
    </xf>
    <xf numFmtId="0" fontId="7" fillId="2" borderId="20" xfId="0" applyFont="1" applyFill="1" applyBorder="1" applyAlignment="1" applyProtection="1">
      <alignment vertical="center" wrapText="1" readingOrder="1"/>
      <protection locked="0"/>
    </xf>
    <xf numFmtId="0" fontId="7" fillId="2" borderId="26" xfId="0" applyFont="1" applyFill="1" applyBorder="1" applyAlignment="1" applyProtection="1">
      <alignment vertical="center" wrapText="1" readingOrder="1"/>
      <protection locked="0"/>
    </xf>
    <xf numFmtId="0" fontId="7" fillId="15" borderId="11" xfId="0" applyFont="1" applyFill="1" applyBorder="1" applyAlignment="1" applyProtection="1">
      <alignment vertical="center" wrapText="1" readingOrder="1"/>
      <protection locked="0"/>
    </xf>
    <xf numFmtId="0" fontId="7" fillId="15" borderId="20" xfId="0" applyFont="1" applyFill="1" applyBorder="1" applyAlignment="1" applyProtection="1">
      <alignment vertical="center" wrapText="1" readingOrder="1"/>
      <protection locked="0"/>
    </xf>
    <xf numFmtId="0" fontId="7" fillId="15" borderId="26" xfId="0" applyFont="1" applyFill="1" applyBorder="1" applyAlignment="1" applyProtection="1">
      <alignment vertical="center" wrapText="1" readingOrder="1"/>
      <protection locked="0"/>
    </xf>
    <xf numFmtId="0" fontId="7" fillId="11" borderId="11" xfId="0" applyFont="1" applyFill="1" applyBorder="1" applyAlignment="1" applyProtection="1">
      <alignment vertical="center" wrapText="1" readingOrder="1"/>
      <protection locked="0"/>
    </xf>
    <xf numFmtId="0" fontId="7" fillId="11" borderId="20" xfId="0" applyFont="1" applyFill="1" applyBorder="1" applyAlignment="1" applyProtection="1">
      <alignment vertical="center" wrapText="1" readingOrder="1"/>
      <protection locked="0"/>
    </xf>
    <xf numFmtId="0" fontId="7" fillId="11" borderId="26" xfId="0" applyFont="1" applyFill="1" applyBorder="1" applyAlignment="1" applyProtection="1">
      <alignment vertical="center" wrapText="1" readingOrder="1"/>
      <protection locked="0"/>
    </xf>
    <xf numFmtId="0" fontId="9" fillId="2" borderId="11" xfId="0" applyFont="1" applyFill="1" applyBorder="1" applyAlignment="1" applyProtection="1">
      <alignment vertical="center" wrapText="1" readingOrder="1"/>
      <protection locked="0"/>
    </xf>
    <xf numFmtId="0" fontId="9" fillId="2" borderId="20" xfId="0" applyFont="1" applyFill="1" applyBorder="1" applyAlignment="1" applyProtection="1">
      <alignment vertical="center" wrapText="1" readingOrder="1"/>
      <protection locked="0"/>
    </xf>
    <xf numFmtId="0" fontId="9" fillId="2" borderId="26" xfId="0" applyFont="1" applyFill="1" applyBorder="1" applyAlignment="1" applyProtection="1">
      <alignment vertical="center" wrapText="1" readingOrder="1"/>
      <protection locked="0"/>
    </xf>
    <xf numFmtId="0" fontId="7" fillId="9" borderId="11" xfId="0" applyFont="1" applyFill="1" applyBorder="1" applyAlignment="1" applyProtection="1">
      <alignment vertical="center" wrapText="1" readingOrder="1"/>
      <protection locked="0"/>
    </xf>
    <xf numFmtId="0" fontId="7" fillId="9" borderId="20" xfId="0" applyFont="1" applyFill="1" applyBorder="1" applyAlignment="1" applyProtection="1">
      <alignment vertical="center" wrapText="1" readingOrder="1"/>
      <protection locked="0"/>
    </xf>
    <xf numFmtId="0" fontId="7" fillId="9" borderId="26" xfId="0" applyFont="1" applyFill="1" applyBorder="1" applyAlignment="1" applyProtection="1">
      <alignment vertical="center" wrapText="1" readingOrder="1"/>
      <protection locked="0"/>
    </xf>
    <xf numFmtId="0" fontId="21" fillId="2" borderId="11" xfId="0" applyFont="1" applyFill="1" applyBorder="1" applyAlignment="1" applyProtection="1">
      <alignment vertical="center" wrapText="1" readingOrder="1"/>
      <protection locked="0"/>
    </xf>
    <xf numFmtId="0" fontId="21" fillId="2" borderId="20" xfId="0" applyFont="1" applyFill="1" applyBorder="1" applyAlignment="1" applyProtection="1">
      <alignment vertical="center" wrapText="1" readingOrder="1"/>
      <protection locked="0"/>
    </xf>
    <xf numFmtId="0" fontId="21" fillId="2" borderId="26" xfId="0" applyFont="1" applyFill="1" applyBorder="1" applyAlignment="1" applyProtection="1">
      <alignment vertical="center" wrapText="1" readingOrder="1"/>
      <protection locked="0"/>
    </xf>
    <xf numFmtId="0" fontId="6" fillId="12" borderId="34" xfId="0" applyFont="1" applyFill="1" applyBorder="1" applyAlignment="1">
      <alignment horizontal="center"/>
    </xf>
    <xf numFmtId="0" fontId="6" fillId="12" borderId="35" xfId="0" applyFont="1" applyFill="1" applyBorder="1" applyAlignment="1">
      <alignment horizontal="center"/>
    </xf>
    <xf numFmtId="0" fontId="29" fillId="12" borderId="1" xfId="0" applyFont="1" applyFill="1" applyBorder="1" applyAlignment="1" applyProtection="1">
      <alignment horizontal="center" vertical="top" wrapText="1" readingOrder="1"/>
      <protection locked="0"/>
    </xf>
    <xf numFmtId="0" fontId="7" fillId="12" borderId="1" xfId="0" applyFont="1" applyFill="1" applyBorder="1"/>
    <xf numFmtId="0" fontId="23" fillId="4" borderId="3" xfId="0" applyFont="1" applyFill="1" applyBorder="1" applyAlignment="1" applyProtection="1">
      <alignment horizontal="center" vertical="center" wrapText="1" readingOrder="1"/>
      <protection locked="0"/>
    </xf>
    <xf numFmtId="0" fontId="23" fillId="4" borderId="3" xfId="0" applyFont="1" applyFill="1" applyBorder="1" applyAlignment="1" applyProtection="1">
      <alignment horizontal="center" vertical="center" wrapText="1"/>
      <protection locked="0"/>
    </xf>
    <xf numFmtId="0" fontId="22" fillId="2" borderId="2" xfId="0" applyFont="1" applyFill="1" applyBorder="1" applyAlignment="1" applyProtection="1">
      <alignment horizontal="center" vertical="center" wrapText="1" readingOrder="1"/>
      <protection locked="0"/>
    </xf>
    <xf numFmtId="0" fontId="22" fillId="2" borderId="2" xfId="0" applyFont="1" applyFill="1" applyBorder="1" applyAlignment="1" applyProtection="1">
      <alignment horizontal="center" vertical="center" wrapText="1"/>
      <protection locked="0"/>
    </xf>
    <xf numFmtId="0" fontId="17" fillId="2" borderId="2" xfId="0" applyFont="1" applyFill="1" applyBorder="1" applyAlignment="1" applyProtection="1">
      <alignment vertical="center" wrapText="1" readingOrder="1"/>
      <protection locked="0"/>
    </xf>
    <xf numFmtId="0" fontId="17" fillId="2" borderId="2" xfId="0" applyFont="1" applyFill="1" applyBorder="1"/>
    <xf numFmtId="0" fontId="17" fillId="3" borderId="2" xfId="0" applyFont="1" applyFill="1" applyBorder="1" applyAlignment="1" applyProtection="1">
      <alignment vertical="center" wrapText="1" readingOrder="1"/>
      <protection locked="0"/>
    </xf>
    <xf numFmtId="0" fontId="17" fillId="3" borderId="2" xfId="0" applyFont="1" applyFill="1" applyBorder="1"/>
    <xf numFmtId="0" fontId="17" fillId="9" borderId="11" xfId="0" applyFont="1" applyFill="1" applyBorder="1" applyAlignment="1" applyProtection="1">
      <alignment vertical="center" wrapText="1" readingOrder="1"/>
      <protection locked="0"/>
    </xf>
    <xf numFmtId="0" fontId="17" fillId="9" borderId="20" xfId="0" applyFont="1" applyFill="1" applyBorder="1" applyAlignment="1" applyProtection="1">
      <alignment vertical="center" wrapText="1" readingOrder="1"/>
      <protection locked="0"/>
    </xf>
    <xf numFmtId="0" fontId="17" fillId="9" borderId="26" xfId="0" applyFont="1" applyFill="1" applyBorder="1" applyAlignment="1" applyProtection="1">
      <alignment vertical="center" wrapText="1" readingOrder="1"/>
      <protection locked="0"/>
    </xf>
    <xf numFmtId="0" fontId="7" fillId="11" borderId="2" xfId="0" applyFont="1" applyFill="1" applyBorder="1" applyAlignment="1" applyProtection="1">
      <alignment vertical="center" wrapText="1" readingOrder="1"/>
      <protection locked="0"/>
    </xf>
    <xf numFmtId="0" fontId="7" fillId="11" borderId="2" xfId="0" applyFont="1" applyFill="1" applyBorder="1"/>
    <xf numFmtId="0" fontId="19" fillId="2" borderId="20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</cellXfs>
  <cellStyles count="3">
    <cellStyle name="Normalno" xfId="0" builtinId="0"/>
    <cellStyle name="Normalno 3" xfId="1" xr:uid="{00000000-0005-0000-0000-000001000000}"/>
    <cellStyle name="Obično_bilanca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36</xdr:row>
      <xdr:rowOff>0</xdr:rowOff>
    </xdr:from>
    <xdr:to>
      <xdr:col>7</xdr:col>
      <xdr:colOff>819150</xdr:colOff>
      <xdr:row>40</xdr:row>
      <xdr:rowOff>124626</xdr:rowOff>
    </xdr:to>
    <xdr:pic>
      <xdr:nvPicPr>
        <xdr:cNvPr id="1026" name="Picture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7829550" y="8591550"/>
          <a:ext cx="819150" cy="8199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48"/>
  <sheetViews>
    <sheetView tabSelected="1" workbookViewId="0">
      <selection activeCell="D5" sqref="D5"/>
    </sheetView>
  </sheetViews>
  <sheetFormatPr defaultRowHeight="15" x14ac:dyDescent="0.25"/>
  <cols>
    <col min="2" max="2" width="18" customWidth="1"/>
    <col min="5" max="5" width="7" customWidth="1"/>
    <col min="6" max="6" width="21.7109375" customWidth="1"/>
    <col min="7" max="7" width="20.42578125" customWidth="1"/>
    <col min="8" max="8" width="18.85546875" customWidth="1"/>
    <col min="9" max="9" width="21.5703125" customWidth="1"/>
    <col min="10" max="10" width="9.140625" customWidth="1"/>
  </cols>
  <sheetData>
    <row r="2" spans="1:11" ht="15.75" x14ac:dyDescent="0.25">
      <c r="B2" s="78" t="s">
        <v>234</v>
      </c>
      <c r="C2" s="79"/>
      <c r="D2" s="79"/>
      <c r="E2" s="79"/>
      <c r="F2" s="79"/>
      <c r="G2" s="79"/>
      <c r="H2" s="79"/>
      <c r="I2" s="79"/>
      <c r="J2" s="80"/>
    </row>
    <row r="3" spans="1:11" ht="15.75" x14ac:dyDescent="0.25">
      <c r="B3" s="81" t="s">
        <v>303</v>
      </c>
      <c r="C3" s="73"/>
      <c r="D3" s="73"/>
      <c r="E3" s="73"/>
      <c r="F3" s="73"/>
      <c r="G3" s="73"/>
      <c r="H3" s="73"/>
      <c r="I3" s="73"/>
      <c r="J3" s="82"/>
    </row>
    <row r="4" spans="1:11" ht="15.75" x14ac:dyDescent="0.25">
      <c r="B4" s="81" t="s">
        <v>235</v>
      </c>
      <c r="C4" s="73"/>
      <c r="D4" s="73"/>
      <c r="E4" s="73"/>
      <c r="F4" s="73"/>
      <c r="G4" s="73"/>
      <c r="H4" s="73"/>
      <c r="I4" s="73"/>
      <c r="J4" s="82"/>
    </row>
    <row r="5" spans="1:11" x14ac:dyDescent="0.25">
      <c r="B5" s="74"/>
      <c r="C5" s="75"/>
      <c r="D5" s="75"/>
      <c r="E5" s="75"/>
      <c r="F5" s="75"/>
      <c r="G5" s="75"/>
      <c r="H5" s="75"/>
      <c r="I5" s="75"/>
      <c r="J5" s="76"/>
    </row>
    <row r="6" spans="1:11" x14ac:dyDescent="0.25">
      <c r="B6" s="72"/>
      <c r="C6" s="72"/>
      <c r="D6" s="72"/>
      <c r="E6" s="72"/>
      <c r="F6" s="72"/>
      <c r="G6" s="72"/>
      <c r="H6" s="72"/>
      <c r="I6" s="72"/>
    </row>
    <row r="7" spans="1:11" ht="42" customHeight="1" x14ac:dyDescent="0.25">
      <c r="A7" s="33"/>
      <c r="B7" s="124" t="s">
        <v>236</v>
      </c>
      <c r="C7" s="284" t="s">
        <v>261</v>
      </c>
      <c r="D7" s="284"/>
      <c r="E7" s="284"/>
      <c r="F7" s="284"/>
      <c r="G7" s="284"/>
      <c r="H7" s="284"/>
      <c r="I7" s="284"/>
      <c r="J7" s="125"/>
    </row>
    <row r="8" spans="1:11" ht="18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1" ht="15.75" x14ac:dyDescent="0.25">
      <c r="A9" s="295" t="s">
        <v>8</v>
      </c>
      <c r="B9" s="295"/>
      <c r="C9" s="295"/>
      <c r="D9" s="295"/>
      <c r="E9" s="295"/>
      <c r="F9" s="295"/>
      <c r="G9" s="295"/>
      <c r="H9" s="295"/>
      <c r="I9" s="296"/>
      <c r="J9" s="296"/>
    </row>
    <row r="10" spans="1:11" ht="12" customHeight="1" x14ac:dyDescent="0.25">
      <c r="A10" s="297"/>
      <c r="B10" s="297"/>
      <c r="C10" s="297"/>
      <c r="D10" s="1"/>
      <c r="E10" s="1"/>
      <c r="F10" s="1"/>
      <c r="G10" s="1"/>
      <c r="H10" s="1"/>
      <c r="I10" s="2"/>
      <c r="J10" s="2"/>
    </row>
    <row r="11" spans="1:11" ht="18" customHeight="1" x14ac:dyDescent="0.25">
      <c r="A11" s="295" t="s">
        <v>238</v>
      </c>
      <c r="B11" s="298"/>
      <c r="C11" s="298"/>
      <c r="D11" s="298"/>
      <c r="E11" s="298"/>
      <c r="F11" s="298"/>
      <c r="G11" s="298"/>
      <c r="H11" s="298"/>
      <c r="I11" s="298"/>
      <c r="J11" s="298"/>
    </row>
    <row r="12" spans="1:11" ht="18" customHeight="1" x14ac:dyDescent="0.25">
      <c r="A12" s="16"/>
      <c r="B12" s="17"/>
      <c r="C12" s="17"/>
      <c r="D12" s="17"/>
      <c r="E12" s="17"/>
      <c r="F12" s="17"/>
      <c r="G12" s="17"/>
      <c r="H12" s="17"/>
      <c r="I12" s="17"/>
      <c r="J12" s="17"/>
    </row>
    <row r="13" spans="1:11" x14ac:dyDescent="0.25">
      <c r="A13" s="301" t="s">
        <v>33</v>
      </c>
      <c r="B13" s="301"/>
      <c r="C13" s="301"/>
      <c r="D13" s="301"/>
      <c r="E13" s="301"/>
      <c r="F13" s="3"/>
      <c r="G13" s="3"/>
      <c r="H13" s="3"/>
      <c r="I13" s="3"/>
      <c r="J13" s="10"/>
    </row>
    <row r="14" spans="1:11" ht="38.25" x14ac:dyDescent="0.25">
      <c r="A14" s="294" t="s">
        <v>6</v>
      </c>
      <c r="B14" s="294"/>
      <c r="C14" s="294"/>
      <c r="D14" s="294"/>
      <c r="E14" s="294"/>
      <c r="F14" s="266" t="s">
        <v>257</v>
      </c>
      <c r="G14" s="267" t="s">
        <v>263</v>
      </c>
      <c r="H14" s="267" t="s">
        <v>264</v>
      </c>
      <c r="I14" s="266" t="s">
        <v>262</v>
      </c>
      <c r="J14" s="267" t="s">
        <v>10</v>
      </c>
      <c r="K14" s="77" t="s">
        <v>10</v>
      </c>
    </row>
    <row r="15" spans="1:11" s="14" customFormat="1" ht="11.25" x14ac:dyDescent="0.2">
      <c r="A15" s="299">
        <v>1</v>
      </c>
      <c r="B15" s="299"/>
      <c r="C15" s="299"/>
      <c r="D15" s="299"/>
      <c r="E15" s="299"/>
      <c r="F15" s="268">
        <v>2</v>
      </c>
      <c r="G15" s="238">
        <v>3</v>
      </c>
      <c r="H15" s="238">
        <v>4</v>
      </c>
      <c r="I15" s="238">
        <v>5</v>
      </c>
      <c r="J15" s="238" t="s">
        <v>12</v>
      </c>
      <c r="K15" s="13" t="s">
        <v>13</v>
      </c>
    </row>
    <row r="16" spans="1:11" x14ac:dyDescent="0.25">
      <c r="A16" s="288" t="s">
        <v>0</v>
      </c>
      <c r="B16" s="302"/>
      <c r="C16" s="302"/>
      <c r="D16" s="302"/>
      <c r="E16" s="303"/>
      <c r="F16" s="50">
        <f>SUM(F17:F18)</f>
        <v>1001718.96</v>
      </c>
      <c r="G16" s="50">
        <f>SUM(G17:G18)</f>
        <v>2282551.5099999998</v>
      </c>
      <c r="H16" s="50">
        <f>SUM(H17:H18)</f>
        <v>2446449.0099999998</v>
      </c>
      <c r="I16" s="50">
        <f>SUM(I17:I18)</f>
        <v>1086306.6200000001</v>
      </c>
      <c r="J16" s="50">
        <f t="shared" ref="J16:J21" si="0">IFERROR(I16/F16*100,"")</f>
        <v>108.44425067086682</v>
      </c>
      <c r="K16" s="50">
        <f t="shared" ref="K16:K21" si="1">IFERROR(I16/G16*100,"")</f>
        <v>47.591768038566642</v>
      </c>
    </row>
    <row r="17" spans="1:22" x14ac:dyDescent="0.25">
      <c r="A17" s="289" t="s">
        <v>24</v>
      </c>
      <c r="B17" s="290"/>
      <c r="C17" s="290"/>
      <c r="D17" s="290"/>
      <c r="E17" s="304"/>
      <c r="F17" s="133">
        <v>1001718.96</v>
      </c>
      <c r="G17" s="24">
        <v>2282551.5099999998</v>
      </c>
      <c r="H17" s="133">
        <v>2446449.0099999998</v>
      </c>
      <c r="I17" s="133">
        <v>1086306.6200000001</v>
      </c>
      <c r="J17" s="24">
        <f t="shared" si="0"/>
        <v>108.44425067086682</v>
      </c>
      <c r="K17" s="24">
        <f t="shared" si="1"/>
        <v>47.591768038566642</v>
      </c>
    </row>
    <row r="18" spans="1:22" x14ac:dyDescent="0.25">
      <c r="A18" s="305" t="s">
        <v>25</v>
      </c>
      <c r="B18" s="304"/>
      <c r="C18" s="304"/>
      <c r="D18" s="304"/>
      <c r="E18" s="304"/>
      <c r="F18" s="133">
        <v>0</v>
      </c>
      <c r="G18" s="133">
        <v>0</v>
      </c>
      <c r="H18" s="133">
        <v>0</v>
      </c>
      <c r="I18" s="133">
        <v>0</v>
      </c>
      <c r="J18" s="23" t="str">
        <f t="shared" si="0"/>
        <v/>
      </c>
      <c r="K18" s="23" t="str">
        <f t="shared" si="1"/>
        <v/>
      </c>
    </row>
    <row r="19" spans="1:22" x14ac:dyDescent="0.25">
      <c r="A19" s="285" t="s">
        <v>1</v>
      </c>
      <c r="B19" s="286"/>
      <c r="C19" s="286"/>
      <c r="D19" s="286"/>
      <c r="E19" s="287"/>
      <c r="F19" s="50">
        <f>SUM(F20:F21)</f>
        <v>1163243.8299999998</v>
      </c>
      <c r="G19" s="50">
        <f>SUM(G20:G21)</f>
        <v>2282551.5099999998</v>
      </c>
      <c r="H19" s="50">
        <f>SUM(H20:H21)</f>
        <v>2302111.21</v>
      </c>
      <c r="I19" s="50">
        <f>SUM(I20:I21)</f>
        <v>1085683.8299999998</v>
      </c>
      <c r="J19" s="50">
        <f t="shared" si="0"/>
        <v>93.332438307452705</v>
      </c>
      <c r="K19" s="50">
        <f t="shared" si="1"/>
        <v>47.564483221673278</v>
      </c>
    </row>
    <row r="20" spans="1:22" x14ac:dyDescent="0.25">
      <c r="A20" s="307" t="s">
        <v>26</v>
      </c>
      <c r="B20" s="290"/>
      <c r="C20" s="290"/>
      <c r="D20" s="290"/>
      <c r="E20" s="290"/>
      <c r="F20" s="133">
        <v>1161343.9099999999</v>
      </c>
      <c r="G20" s="133">
        <v>2279451.5099999998</v>
      </c>
      <c r="H20" s="133">
        <v>2288494.38</v>
      </c>
      <c r="I20" s="133">
        <v>1084379.18</v>
      </c>
      <c r="J20" s="24">
        <f t="shared" si="0"/>
        <v>93.372787394218136</v>
      </c>
      <c r="K20" s="24">
        <f t="shared" si="1"/>
        <v>47.571934530864404</v>
      </c>
    </row>
    <row r="21" spans="1:22" x14ac:dyDescent="0.25">
      <c r="A21" s="305" t="s">
        <v>27</v>
      </c>
      <c r="B21" s="304"/>
      <c r="C21" s="304"/>
      <c r="D21" s="304"/>
      <c r="E21" s="304"/>
      <c r="F21" s="133">
        <v>1899.92</v>
      </c>
      <c r="G21" s="133">
        <v>3100</v>
      </c>
      <c r="H21" s="133">
        <v>13616.83</v>
      </c>
      <c r="I21" s="133">
        <v>1304.6500000000001</v>
      </c>
      <c r="J21" s="24">
        <f t="shared" si="0"/>
        <v>68.668680786559435</v>
      </c>
      <c r="K21" s="24">
        <f t="shared" si="1"/>
        <v>42.085483870967742</v>
      </c>
    </row>
    <row r="22" spans="1:22" x14ac:dyDescent="0.25">
      <c r="A22" s="306" t="s">
        <v>32</v>
      </c>
      <c r="B22" s="302"/>
      <c r="C22" s="302"/>
      <c r="D22" s="302"/>
      <c r="E22" s="302"/>
      <c r="F22" s="269">
        <f>F16-F19</f>
        <v>-161524.86999999988</v>
      </c>
      <c r="G22" s="50">
        <f>G16-G19</f>
        <v>0</v>
      </c>
      <c r="H22" s="269">
        <f>H16-H19</f>
        <v>144337.79999999981</v>
      </c>
      <c r="I22" s="269">
        <f>I16-I19</f>
        <v>622.79000000027008</v>
      </c>
      <c r="J22" s="50"/>
      <c r="K22" s="50"/>
    </row>
    <row r="23" spans="1:22" ht="18" x14ac:dyDescent="0.25">
      <c r="A23" s="253"/>
      <c r="B23" s="270"/>
      <c r="C23" s="270"/>
      <c r="D23" s="270"/>
      <c r="E23" s="270"/>
      <c r="F23" s="270"/>
      <c r="G23" s="270"/>
      <c r="H23" s="68"/>
      <c r="I23" s="68"/>
      <c r="J23" s="68"/>
      <c r="K23" s="9"/>
    </row>
    <row r="24" spans="1:22" ht="18" customHeight="1" x14ac:dyDescent="0.25">
      <c r="A24" s="292" t="s">
        <v>239</v>
      </c>
      <c r="B24" s="293"/>
      <c r="C24" s="293"/>
      <c r="D24" s="293"/>
      <c r="E24" s="293"/>
      <c r="F24" s="293"/>
      <c r="G24" s="293"/>
      <c r="H24" s="293"/>
      <c r="I24" s="293"/>
      <c r="J24" s="293"/>
    </row>
    <row r="25" spans="1:22" ht="38.25" x14ac:dyDescent="0.25">
      <c r="A25" s="294" t="s">
        <v>6</v>
      </c>
      <c r="B25" s="294"/>
      <c r="C25" s="294"/>
      <c r="D25" s="294"/>
      <c r="E25" s="294"/>
      <c r="F25" s="266" t="s">
        <v>257</v>
      </c>
      <c r="G25" s="267" t="s">
        <v>263</v>
      </c>
      <c r="H25" s="267" t="s">
        <v>264</v>
      </c>
      <c r="I25" s="266" t="s">
        <v>262</v>
      </c>
      <c r="J25" s="267" t="s">
        <v>10</v>
      </c>
      <c r="K25" s="77" t="s">
        <v>10</v>
      </c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spans="1:22" s="14" customFormat="1" ht="11.25" x14ac:dyDescent="0.2">
      <c r="A26" s="299">
        <v>1</v>
      </c>
      <c r="B26" s="299"/>
      <c r="C26" s="299"/>
      <c r="D26" s="299"/>
      <c r="E26" s="299"/>
      <c r="F26" s="268">
        <v>2</v>
      </c>
      <c r="G26" s="238">
        <v>3</v>
      </c>
      <c r="H26" s="238">
        <v>4</v>
      </c>
      <c r="I26" s="238">
        <v>5</v>
      </c>
      <c r="J26" s="238" t="s">
        <v>12</v>
      </c>
      <c r="K26" s="13" t="s">
        <v>13</v>
      </c>
    </row>
    <row r="27" spans="1:22" ht="27" customHeight="1" x14ac:dyDescent="0.25">
      <c r="A27" s="289" t="s">
        <v>28</v>
      </c>
      <c r="B27" s="289"/>
      <c r="C27" s="289"/>
      <c r="D27" s="289"/>
      <c r="E27" s="289"/>
      <c r="F27" s="133">
        <v>0</v>
      </c>
      <c r="G27" s="134">
        <v>0</v>
      </c>
      <c r="H27" s="134">
        <v>0</v>
      </c>
      <c r="I27" s="134">
        <v>0</v>
      </c>
      <c r="J27" s="24" t="str">
        <f>IFERROR(I27/F27*100,"")</f>
        <v/>
      </c>
      <c r="K27" s="24" t="str">
        <f>IFERROR(J27/G27*100,"")</f>
        <v/>
      </c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spans="1:22" ht="28.5" customHeight="1" x14ac:dyDescent="0.25">
      <c r="A28" s="289" t="s">
        <v>29</v>
      </c>
      <c r="B28" s="290"/>
      <c r="C28" s="290"/>
      <c r="D28" s="290"/>
      <c r="E28" s="290"/>
      <c r="F28" s="133">
        <v>0</v>
      </c>
      <c r="G28" s="134">
        <v>0</v>
      </c>
      <c r="H28" s="134">
        <v>0</v>
      </c>
      <c r="I28" s="134">
        <v>0</v>
      </c>
      <c r="J28" s="24" t="str">
        <f>IFERROR(I28/F28*100,"")</f>
        <v/>
      </c>
      <c r="K28" s="24" t="str">
        <f>IFERROR(J28/G28*100,"")</f>
        <v/>
      </c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spans="1:22" s="19" customFormat="1" ht="15" customHeight="1" x14ac:dyDescent="0.25">
      <c r="A29" s="288" t="s">
        <v>30</v>
      </c>
      <c r="B29" s="288"/>
      <c r="C29" s="288"/>
      <c r="D29" s="288"/>
      <c r="E29" s="288"/>
      <c r="F29" s="50">
        <v>0</v>
      </c>
      <c r="G29" s="50">
        <v>0</v>
      </c>
      <c r="H29" s="50">
        <v>0</v>
      </c>
      <c r="I29" s="50">
        <v>0</v>
      </c>
      <c r="J29" s="135"/>
      <c r="K29" s="135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pans="1:22" s="19" customFormat="1" ht="15" customHeight="1" x14ac:dyDescent="0.25">
      <c r="A30" s="271"/>
      <c r="B30" s="271"/>
      <c r="C30" s="271"/>
      <c r="D30" s="271"/>
      <c r="E30" s="271"/>
      <c r="F30" s="272"/>
      <c r="G30" s="272"/>
      <c r="H30" s="272"/>
      <c r="I30" s="272"/>
      <c r="J30" s="272"/>
      <c r="K30" s="20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spans="1:22" s="19" customFormat="1" ht="15" customHeight="1" x14ac:dyDescent="0.25">
      <c r="A31" s="292" t="s">
        <v>240</v>
      </c>
      <c r="B31" s="293"/>
      <c r="C31" s="293"/>
      <c r="D31" s="293"/>
      <c r="E31" s="293"/>
      <c r="F31" s="293"/>
      <c r="G31" s="293"/>
      <c r="H31" s="293"/>
      <c r="I31" s="293"/>
      <c r="J31" s="293"/>
      <c r="K31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spans="1:22" s="19" customFormat="1" ht="27" customHeight="1" x14ac:dyDescent="0.25">
      <c r="A32" s="294" t="s">
        <v>6</v>
      </c>
      <c r="B32" s="294"/>
      <c r="C32" s="294"/>
      <c r="D32" s="294"/>
      <c r="E32" s="294"/>
      <c r="F32" s="266" t="s">
        <v>257</v>
      </c>
      <c r="G32" s="267" t="s">
        <v>263</v>
      </c>
      <c r="H32" s="267" t="s">
        <v>264</v>
      </c>
      <c r="I32" s="266" t="s">
        <v>262</v>
      </c>
      <c r="J32" s="267" t="s">
        <v>10</v>
      </c>
      <c r="K32" s="77" t="s">
        <v>10</v>
      </c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spans="1:22" s="19" customFormat="1" ht="12" customHeight="1" x14ac:dyDescent="0.25">
      <c r="A33" s="299">
        <v>1</v>
      </c>
      <c r="B33" s="299"/>
      <c r="C33" s="299"/>
      <c r="D33" s="299"/>
      <c r="E33" s="299"/>
      <c r="F33" s="268">
        <v>2</v>
      </c>
      <c r="G33" s="238">
        <v>3</v>
      </c>
      <c r="H33" s="238">
        <v>4</v>
      </c>
      <c r="I33" s="238">
        <v>5</v>
      </c>
      <c r="J33" s="238" t="s">
        <v>12</v>
      </c>
      <c r="K33" s="13" t="s">
        <v>13</v>
      </c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spans="1:22" s="19" customFormat="1" ht="24" customHeight="1" x14ac:dyDescent="0.25">
      <c r="A34" s="288" t="s">
        <v>245</v>
      </c>
      <c r="B34" s="288"/>
      <c r="C34" s="288"/>
      <c r="D34" s="288"/>
      <c r="E34" s="288"/>
      <c r="F34" s="50">
        <f t="shared" ref="F34:K34" si="2">SUM(F35)</f>
        <v>1512.82</v>
      </c>
      <c r="G34" s="50">
        <f t="shared" si="2"/>
        <v>0</v>
      </c>
      <c r="H34" s="50">
        <f t="shared" si="2"/>
        <v>16142.36</v>
      </c>
      <c r="I34" s="50">
        <f t="shared" si="2"/>
        <v>1580.54</v>
      </c>
      <c r="J34" s="50">
        <f t="shared" si="2"/>
        <v>104.47640829708756</v>
      </c>
      <c r="K34" s="50">
        <f t="shared" si="2"/>
        <v>9.7912572882775493</v>
      </c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spans="1:22" ht="26.25" customHeight="1" x14ac:dyDescent="0.25">
      <c r="A35" s="308" t="s">
        <v>244</v>
      </c>
      <c r="B35" s="309"/>
      <c r="C35" s="309"/>
      <c r="D35" s="309"/>
      <c r="E35" s="309"/>
      <c r="F35" s="24">
        <v>1512.82</v>
      </c>
      <c r="G35" s="24">
        <v>0</v>
      </c>
      <c r="H35" s="24">
        <v>16142.36</v>
      </c>
      <c r="I35" s="24">
        <v>1580.54</v>
      </c>
      <c r="J35" s="24">
        <f>SUM(I35/F35)*100</f>
        <v>104.47640829708756</v>
      </c>
      <c r="K35" s="24">
        <f>SUM(I35/H35)*100</f>
        <v>9.7912572882775493</v>
      </c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spans="1:22" ht="15.75" customHeight="1" x14ac:dyDescent="0.25">
      <c r="A36" s="129"/>
      <c r="B36" s="130"/>
      <c r="C36" s="130"/>
      <c r="D36" s="130"/>
      <c r="E36" s="130"/>
      <c r="F36" s="136"/>
      <c r="G36" s="136"/>
      <c r="H36" s="136"/>
      <c r="I36" s="136"/>
      <c r="J36" s="136"/>
      <c r="K36" s="136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  <row r="37" spans="1:22" ht="14.25" customHeight="1" x14ac:dyDescent="0.25">
      <c r="A37" s="273" t="s">
        <v>252</v>
      </c>
      <c r="B37" s="274" t="s">
        <v>301</v>
      </c>
      <c r="C37" s="83"/>
      <c r="D37" s="83"/>
      <c r="E37" s="83"/>
      <c r="F37" s="132"/>
      <c r="G37" s="132"/>
      <c r="H37" s="291"/>
      <c r="I37" s="291"/>
      <c r="J37" s="131"/>
      <c r="K37" s="131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</row>
    <row r="38" spans="1:22" ht="12.75" customHeight="1" x14ac:dyDescent="0.25">
      <c r="A38" s="275" t="s">
        <v>253</v>
      </c>
      <c r="B38" s="276" t="s">
        <v>302</v>
      </c>
      <c r="C38" s="83"/>
      <c r="D38" s="83"/>
      <c r="E38" s="83"/>
      <c r="F38" s="132"/>
      <c r="G38" s="132"/>
      <c r="H38" s="132"/>
      <c r="I38" s="8"/>
      <c r="J38" s="8"/>
    </row>
    <row r="39" spans="1:22" ht="12.75" customHeight="1" x14ac:dyDescent="0.25">
      <c r="A39" s="277" t="s">
        <v>254</v>
      </c>
      <c r="B39" s="278" t="s">
        <v>300</v>
      </c>
      <c r="C39" s="83"/>
      <c r="D39" s="83"/>
      <c r="E39" s="83"/>
      <c r="F39" s="132"/>
      <c r="G39" s="132"/>
      <c r="H39" s="132"/>
      <c r="I39" s="8"/>
      <c r="J39" s="8"/>
    </row>
    <row r="40" spans="1:22" x14ac:dyDescent="0.25">
      <c r="A40" s="41"/>
      <c r="B40" s="41"/>
      <c r="C40" s="41"/>
      <c r="D40" s="41"/>
      <c r="E40" s="300"/>
      <c r="F40" s="300"/>
      <c r="G40" s="300"/>
      <c r="H40" s="300"/>
      <c r="J40" s="40"/>
    </row>
    <row r="41" spans="1:22" ht="15" customHeight="1" x14ac:dyDescent="0.25">
      <c r="A41" s="279" t="s">
        <v>197</v>
      </c>
      <c r="B41" s="279"/>
      <c r="C41" s="279"/>
      <c r="D41" s="279"/>
      <c r="E41" s="279"/>
      <c r="F41" s="279"/>
      <c r="G41" s="279"/>
      <c r="H41" s="280"/>
      <c r="I41" s="281"/>
      <c r="J41" s="40"/>
      <c r="K41" s="123"/>
    </row>
    <row r="42" spans="1:22" ht="13.5" customHeight="1" x14ac:dyDescent="0.25">
      <c r="A42" s="279" t="s">
        <v>198</v>
      </c>
      <c r="B42" s="279"/>
      <c r="C42" s="279"/>
      <c r="D42" s="279"/>
      <c r="E42" s="279"/>
      <c r="F42" s="279"/>
      <c r="G42" s="279"/>
      <c r="H42" s="280"/>
      <c r="I42" s="279"/>
      <c r="J42" s="40"/>
      <c r="K42" s="123"/>
    </row>
    <row r="43" spans="1:22" x14ac:dyDescent="0.25">
      <c r="A43" s="279" t="s">
        <v>199</v>
      </c>
      <c r="B43" s="279"/>
      <c r="C43" s="279"/>
      <c r="D43" s="279"/>
      <c r="E43" s="279"/>
      <c r="F43" s="279"/>
      <c r="G43" s="279"/>
      <c r="H43" s="280"/>
      <c r="I43" s="279" t="s">
        <v>200</v>
      </c>
      <c r="J43" s="122"/>
      <c r="K43" s="123"/>
    </row>
    <row r="44" spans="1:22" ht="14.25" customHeight="1" x14ac:dyDescent="0.25">
      <c r="A44" s="279"/>
      <c r="B44" s="279"/>
      <c r="C44" s="279"/>
      <c r="D44" s="279"/>
      <c r="E44" s="279"/>
      <c r="F44" s="279"/>
      <c r="G44" s="279"/>
      <c r="H44" s="280"/>
      <c r="I44" s="279" t="s">
        <v>201</v>
      </c>
      <c r="J44" s="122"/>
      <c r="K44" s="123"/>
    </row>
    <row r="45" spans="1:22" x14ac:dyDescent="0.25">
      <c r="A45" s="279"/>
      <c r="B45" s="279"/>
      <c r="C45" s="279"/>
      <c r="D45" s="279"/>
      <c r="E45" s="279"/>
      <c r="F45" s="279"/>
      <c r="G45" s="279"/>
      <c r="H45" s="280"/>
      <c r="I45" s="279" t="s">
        <v>202</v>
      </c>
      <c r="J45" s="122"/>
      <c r="K45" s="123"/>
    </row>
    <row r="46" spans="1:22" x14ac:dyDescent="0.25">
      <c r="A46" s="282"/>
      <c r="B46" s="282"/>
      <c r="C46" s="282"/>
      <c r="D46" s="282"/>
      <c r="E46" s="282"/>
      <c r="F46" s="282"/>
      <c r="G46" s="282"/>
      <c r="H46" s="282"/>
      <c r="I46" s="282"/>
      <c r="J46" s="83"/>
    </row>
    <row r="47" spans="1:22" x14ac:dyDescent="0.25">
      <c r="A47" s="283"/>
      <c r="B47" s="283"/>
      <c r="C47" s="283"/>
      <c r="D47" s="283"/>
      <c r="E47" s="283"/>
      <c r="F47" s="283"/>
      <c r="G47" s="283"/>
      <c r="H47" s="283"/>
      <c r="I47" s="283"/>
    </row>
    <row r="48" spans="1:22" x14ac:dyDescent="0.25">
      <c r="A48" s="283"/>
      <c r="B48" s="283"/>
      <c r="C48" s="283"/>
      <c r="D48" s="283"/>
      <c r="E48" s="283"/>
      <c r="F48" s="283"/>
      <c r="G48" s="283"/>
      <c r="H48" s="283"/>
      <c r="I48" s="283"/>
    </row>
  </sheetData>
  <mergeCells count="27">
    <mergeCell ref="E40:H40"/>
    <mergeCell ref="A13:E13"/>
    <mergeCell ref="A25:E25"/>
    <mergeCell ref="A26:E26"/>
    <mergeCell ref="A27:E27"/>
    <mergeCell ref="A15:E15"/>
    <mergeCell ref="A16:E16"/>
    <mergeCell ref="A17:E17"/>
    <mergeCell ref="A14:E14"/>
    <mergeCell ref="A18:E18"/>
    <mergeCell ref="A22:E22"/>
    <mergeCell ref="A20:E20"/>
    <mergeCell ref="A21:E21"/>
    <mergeCell ref="A24:J24"/>
    <mergeCell ref="A35:E35"/>
    <mergeCell ref="C7:I7"/>
    <mergeCell ref="A19:E19"/>
    <mergeCell ref="A29:E29"/>
    <mergeCell ref="A28:E28"/>
    <mergeCell ref="H37:I37"/>
    <mergeCell ref="A34:E34"/>
    <mergeCell ref="A31:J31"/>
    <mergeCell ref="A32:E32"/>
    <mergeCell ref="A9:J9"/>
    <mergeCell ref="A10:C10"/>
    <mergeCell ref="A11:J11"/>
    <mergeCell ref="A33:E33"/>
  </mergeCells>
  <pageMargins left="0.7" right="0.7" top="0.75" bottom="0.75" header="0.3" footer="0.3"/>
  <pageSetup paperSize="9" scale="57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02"/>
  <sheetViews>
    <sheetView topLeftCell="A55" zoomScale="90" workbookViewId="0">
      <selection activeCell="E74" sqref="E74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4" width="6.28515625" customWidth="1"/>
    <col min="5" max="5" width="48" customWidth="1"/>
    <col min="6" max="6" width="21.42578125" customWidth="1"/>
    <col min="7" max="7" width="21" customWidth="1"/>
    <col min="8" max="8" width="20.85546875" customWidth="1"/>
    <col min="9" max="9" width="19.7109375" customWidth="1"/>
    <col min="10" max="11" width="15.7109375" customWidth="1"/>
  </cols>
  <sheetData>
    <row r="1" spans="1:11" ht="21" x14ac:dyDescent="0.35">
      <c r="A1" s="34" t="s">
        <v>106</v>
      </c>
      <c r="F1" s="203" t="s">
        <v>8</v>
      </c>
    </row>
    <row r="2" spans="1:11" ht="18" customHeight="1" x14ac:dyDescent="0.25">
      <c r="A2" s="295" t="s">
        <v>31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</row>
    <row r="3" spans="1:11" ht="18" x14ac:dyDescent="0.25">
      <c r="A3" s="1"/>
      <c r="B3" s="1"/>
      <c r="C3" s="1"/>
      <c r="D3" s="1"/>
      <c r="E3" s="1"/>
      <c r="F3" s="1"/>
      <c r="G3" s="1"/>
      <c r="H3" s="1"/>
      <c r="I3" s="2"/>
      <c r="J3" s="2"/>
    </row>
    <row r="4" spans="1:11" ht="15.75" customHeight="1" x14ac:dyDescent="0.25">
      <c r="A4" s="295" t="s">
        <v>11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</row>
    <row r="5" spans="1:11" ht="18" x14ac:dyDescent="0.25">
      <c r="A5" s="1"/>
      <c r="B5" s="1"/>
      <c r="C5" s="1"/>
      <c r="D5" s="1"/>
      <c r="E5" s="1"/>
      <c r="F5" s="1"/>
      <c r="G5" s="1"/>
      <c r="H5" s="1"/>
      <c r="I5" s="2"/>
      <c r="J5" s="2"/>
    </row>
    <row r="6" spans="1:11" ht="37.5" customHeight="1" x14ac:dyDescent="0.25">
      <c r="A6" s="316" t="s">
        <v>6</v>
      </c>
      <c r="B6" s="317"/>
      <c r="C6" s="317"/>
      <c r="D6" s="317"/>
      <c r="E6" s="318"/>
      <c r="F6" s="223" t="s">
        <v>257</v>
      </c>
      <c r="G6" s="223" t="s">
        <v>263</v>
      </c>
      <c r="H6" s="223" t="s">
        <v>265</v>
      </c>
      <c r="I6" s="223" t="s">
        <v>262</v>
      </c>
      <c r="J6" s="18" t="s">
        <v>10</v>
      </c>
      <c r="K6" s="18" t="s">
        <v>22</v>
      </c>
    </row>
    <row r="7" spans="1:11" ht="10.5" customHeight="1" x14ac:dyDescent="0.25">
      <c r="A7" s="319">
        <v>1</v>
      </c>
      <c r="B7" s="320"/>
      <c r="C7" s="320"/>
      <c r="D7" s="320"/>
      <c r="E7" s="321"/>
      <c r="F7" s="238">
        <v>2</v>
      </c>
      <c r="G7" s="238">
        <v>3</v>
      </c>
      <c r="H7" s="238">
        <v>4</v>
      </c>
      <c r="I7" s="238">
        <v>5</v>
      </c>
      <c r="J7" s="13" t="s">
        <v>12</v>
      </c>
      <c r="K7" s="13" t="s">
        <v>13</v>
      </c>
    </row>
    <row r="8" spans="1:11" ht="20.100000000000001" customHeight="1" x14ac:dyDescent="0.25">
      <c r="A8" s="163"/>
      <c r="B8" s="163"/>
      <c r="C8" s="163"/>
      <c r="D8" s="163"/>
      <c r="E8" s="163" t="s">
        <v>23</v>
      </c>
      <c r="F8" s="246">
        <f>SUM(F9+F34)</f>
        <v>1001718.9600000001</v>
      </c>
      <c r="G8" s="246">
        <f>SUM(G9+G34)</f>
        <v>2198355.5100000002</v>
      </c>
      <c r="H8" s="246">
        <f>SUM(H9+H34)</f>
        <v>2446449.0099999998</v>
      </c>
      <c r="I8" s="246">
        <f>SUM(I9+I34)</f>
        <v>1086306.6199999999</v>
      </c>
      <c r="J8" s="45">
        <f>IFERROR(I8/F8*100,"")</f>
        <v>108.44425067086678</v>
      </c>
      <c r="K8" s="45">
        <f>IFERROR(I8/G8*100,"")</f>
        <v>49.414510758544225</v>
      </c>
    </row>
    <row r="9" spans="1:11" ht="20.100000000000001" customHeight="1" x14ac:dyDescent="0.25">
      <c r="A9" s="165">
        <v>6</v>
      </c>
      <c r="B9" s="165"/>
      <c r="C9" s="165"/>
      <c r="D9" s="165"/>
      <c r="E9" s="165" t="s">
        <v>2</v>
      </c>
      <c r="F9" s="240">
        <f>SUM(F10+F19+F23+F26+F30)</f>
        <v>1001718.9600000001</v>
      </c>
      <c r="G9" s="240">
        <f>SUM(G10+G19+G23+G26+G30)</f>
        <v>2198355.5100000002</v>
      </c>
      <c r="H9" s="240">
        <f>SUM(H10+H19+H23+H26+H30)</f>
        <v>2446449.0099999998</v>
      </c>
      <c r="I9" s="240">
        <f>SUM(I10+I19+I23+I26+I30)</f>
        <v>1086306.6199999999</v>
      </c>
      <c r="J9" s="105">
        <f>IFERROR(I9/F9*100,"")</f>
        <v>108.44425067086678</v>
      </c>
      <c r="K9" s="105">
        <f>IFERROR(I9/G9*100,"")</f>
        <v>49.414510758544225</v>
      </c>
    </row>
    <row r="10" spans="1:11" ht="25.5" customHeight="1" x14ac:dyDescent="0.25">
      <c r="A10" s="163"/>
      <c r="B10" s="179">
        <v>63</v>
      </c>
      <c r="C10" s="179"/>
      <c r="D10" s="179"/>
      <c r="E10" s="179" t="s">
        <v>14</v>
      </c>
      <c r="F10" s="246">
        <f>SUM(F11+F14+F16)</f>
        <v>921980.01</v>
      </c>
      <c r="G10" s="246">
        <f>SUM(G11)+G14+G16</f>
        <v>2041427.34</v>
      </c>
      <c r="H10" s="246">
        <f>SUM(H11)+H14+H16</f>
        <v>2284898.5</v>
      </c>
      <c r="I10" s="246">
        <f>SUM(I11+I14+I16)</f>
        <v>994798.75</v>
      </c>
      <c r="J10" s="45">
        <f>IFERROR(I10/F10*100,"")</f>
        <v>107.89808230223994</v>
      </c>
      <c r="K10" s="45">
        <f>IFERROR(I10/G10*100,"")</f>
        <v>48.730548989316461</v>
      </c>
    </row>
    <row r="11" spans="1:11" ht="20.100000000000001" customHeight="1" x14ac:dyDescent="0.25">
      <c r="A11" s="180"/>
      <c r="B11" s="180"/>
      <c r="C11" s="180">
        <v>636</v>
      </c>
      <c r="D11" s="180"/>
      <c r="E11" s="180" t="s">
        <v>34</v>
      </c>
      <c r="F11" s="258">
        <f>SUM(F12+F13)</f>
        <v>911845.73</v>
      </c>
      <c r="G11" s="259">
        <f>SUM(G12:G13)</f>
        <v>2029427.34</v>
      </c>
      <c r="H11" s="259">
        <f>SUM(H12:H13)</f>
        <v>2274898.5</v>
      </c>
      <c r="I11" s="258">
        <f>SUM(I12+I13)</f>
        <v>994798.75</v>
      </c>
      <c r="J11" s="39"/>
      <c r="K11" s="39"/>
    </row>
    <row r="12" spans="1:11" ht="20.100000000000001" customHeight="1" x14ac:dyDescent="0.25">
      <c r="A12" s="181"/>
      <c r="B12" s="181"/>
      <c r="C12" s="181"/>
      <c r="D12" s="181">
        <v>6361</v>
      </c>
      <c r="E12" s="181" t="s">
        <v>35</v>
      </c>
      <c r="F12" s="44">
        <v>911845.73</v>
      </c>
      <c r="G12" s="24">
        <v>2029427.34</v>
      </c>
      <c r="H12" s="24">
        <v>2274898.5</v>
      </c>
      <c r="I12" s="44">
        <v>994798.75</v>
      </c>
      <c r="J12" s="46"/>
      <c r="K12" s="46"/>
    </row>
    <row r="13" spans="1:11" ht="20.100000000000001" customHeight="1" x14ac:dyDescent="0.25">
      <c r="A13" s="181"/>
      <c r="B13" s="181"/>
      <c r="C13" s="181"/>
      <c r="D13" s="181">
        <v>6362</v>
      </c>
      <c r="E13" s="181" t="s">
        <v>69</v>
      </c>
      <c r="F13" s="241">
        <v>0</v>
      </c>
      <c r="G13" s="24">
        <v>0</v>
      </c>
      <c r="H13" s="24">
        <v>0</v>
      </c>
      <c r="I13" s="241">
        <v>0</v>
      </c>
      <c r="J13" s="47"/>
      <c r="K13" s="47" t="str">
        <f>IFERROR(I13/G13*100,"")</f>
        <v/>
      </c>
    </row>
    <row r="14" spans="1:11" ht="20.100000000000001" customHeight="1" x14ac:dyDescent="0.25">
      <c r="A14" s="180"/>
      <c r="B14" s="180"/>
      <c r="C14" s="180">
        <v>638</v>
      </c>
      <c r="D14" s="180"/>
      <c r="E14" s="180" t="s">
        <v>107</v>
      </c>
      <c r="F14" s="258">
        <f>SUM(F15)</f>
        <v>10134.280000000001</v>
      </c>
      <c r="G14" s="259">
        <f>SUM(G15)</f>
        <v>12000</v>
      </c>
      <c r="H14" s="259">
        <f>SUM(H15)</f>
        <v>10000</v>
      </c>
      <c r="I14" s="258">
        <f>SUM(I15)</f>
        <v>0</v>
      </c>
      <c r="J14" s="39"/>
      <c r="K14" s="39"/>
    </row>
    <row r="15" spans="1:11" ht="20.100000000000001" customHeight="1" x14ac:dyDescent="0.25">
      <c r="A15" s="181"/>
      <c r="B15" s="181"/>
      <c r="C15" s="181"/>
      <c r="D15" s="181">
        <v>6381</v>
      </c>
      <c r="E15" s="181" t="s">
        <v>107</v>
      </c>
      <c r="F15" s="241">
        <v>10134.280000000001</v>
      </c>
      <c r="G15" s="24">
        <v>12000</v>
      </c>
      <c r="H15" s="24">
        <v>10000</v>
      </c>
      <c r="I15" s="241">
        <v>0</v>
      </c>
      <c r="J15" s="47"/>
      <c r="K15" s="47"/>
    </row>
    <row r="16" spans="1:11" ht="20.100000000000001" customHeight="1" x14ac:dyDescent="0.25">
      <c r="A16" s="180"/>
      <c r="B16" s="180"/>
      <c r="C16" s="180">
        <v>639</v>
      </c>
      <c r="D16" s="180"/>
      <c r="E16" s="180" t="s">
        <v>108</v>
      </c>
      <c r="F16" s="258">
        <v>0</v>
      </c>
      <c r="G16" s="259">
        <f>SUM(G17:G18)</f>
        <v>0</v>
      </c>
      <c r="H16" s="259">
        <v>0</v>
      </c>
      <c r="I16" s="258">
        <v>0</v>
      </c>
      <c r="J16" s="39"/>
      <c r="K16" s="39"/>
    </row>
    <row r="17" spans="1:11" ht="20.100000000000001" customHeight="1" x14ac:dyDescent="0.25">
      <c r="A17" s="181"/>
      <c r="B17" s="181"/>
      <c r="C17" s="181"/>
      <c r="D17" s="181">
        <v>6391</v>
      </c>
      <c r="E17" s="181" t="s">
        <v>109</v>
      </c>
      <c r="F17" s="241">
        <v>0</v>
      </c>
      <c r="G17" s="24">
        <v>0</v>
      </c>
      <c r="H17" s="24">
        <v>0</v>
      </c>
      <c r="I17" s="241">
        <v>0</v>
      </c>
      <c r="J17" s="47"/>
      <c r="K17" s="47"/>
    </row>
    <row r="18" spans="1:11" ht="20.100000000000001" customHeight="1" x14ac:dyDescent="0.25">
      <c r="A18" s="181"/>
      <c r="B18" s="181"/>
      <c r="C18" s="181"/>
      <c r="D18" s="181">
        <v>6393</v>
      </c>
      <c r="E18" s="181" t="s">
        <v>110</v>
      </c>
      <c r="F18" s="241">
        <v>0</v>
      </c>
      <c r="G18" s="24">
        <v>0</v>
      </c>
      <c r="H18" s="24">
        <v>0</v>
      </c>
      <c r="I18" s="241">
        <v>0</v>
      </c>
      <c r="J18" s="47"/>
      <c r="K18" s="47"/>
    </row>
    <row r="19" spans="1:11" ht="20.100000000000001" customHeight="1" x14ac:dyDescent="0.25">
      <c r="A19" s="182"/>
      <c r="B19" s="182">
        <v>64</v>
      </c>
      <c r="C19" s="182"/>
      <c r="D19" s="182"/>
      <c r="E19" s="182" t="s">
        <v>78</v>
      </c>
      <c r="F19" s="245">
        <f>F20</f>
        <v>0.05</v>
      </c>
      <c r="G19" s="246">
        <v>20</v>
      </c>
      <c r="H19" s="246">
        <v>20</v>
      </c>
      <c r="I19" s="245">
        <f>I20</f>
        <v>7.0000000000000007E-2</v>
      </c>
      <c r="J19" s="45">
        <f>IFERROR(I19/F19*100,"")</f>
        <v>140</v>
      </c>
      <c r="K19" s="45">
        <f>IFERROR(I19/G19*100,"")</f>
        <v>0.35000000000000003</v>
      </c>
    </row>
    <row r="20" spans="1:11" ht="20.100000000000001" customHeight="1" x14ac:dyDescent="0.25">
      <c r="A20" s="180"/>
      <c r="B20" s="180"/>
      <c r="C20" s="180">
        <v>641</v>
      </c>
      <c r="D20" s="180"/>
      <c r="E20" s="180"/>
      <c r="F20" s="257">
        <f>F21</f>
        <v>0.05</v>
      </c>
      <c r="G20" s="259">
        <v>20</v>
      </c>
      <c r="H20" s="259">
        <v>20</v>
      </c>
      <c r="I20" s="257">
        <f>I21</f>
        <v>7.0000000000000007E-2</v>
      </c>
      <c r="J20" s="39"/>
      <c r="K20" s="39">
        <f>IFERROR(I20/G20*100,"")</f>
        <v>0.35000000000000003</v>
      </c>
    </row>
    <row r="21" spans="1:11" ht="20.100000000000001" customHeight="1" x14ac:dyDescent="0.25">
      <c r="A21" s="181"/>
      <c r="B21" s="181"/>
      <c r="C21" s="181"/>
      <c r="D21" s="181">
        <v>6413</v>
      </c>
      <c r="E21" s="181" t="s">
        <v>111</v>
      </c>
      <c r="F21" s="44">
        <v>0.05</v>
      </c>
      <c r="G21" s="24">
        <v>20</v>
      </c>
      <c r="H21" s="24">
        <v>20</v>
      </c>
      <c r="I21" s="44">
        <v>7.0000000000000007E-2</v>
      </c>
      <c r="J21" s="46"/>
      <c r="K21" s="46">
        <f>IFERROR(I21/G21*100,"")</f>
        <v>0.35000000000000003</v>
      </c>
    </row>
    <row r="22" spans="1:11" ht="20.100000000000001" customHeight="1" x14ac:dyDescent="0.25">
      <c r="A22" s="181"/>
      <c r="B22" s="181"/>
      <c r="C22" s="181"/>
      <c r="D22" s="181">
        <v>6414</v>
      </c>
      <c r="E22" s="181" t="s">
        <v>112</v>
      </c>
      <c r="F22" s="44"/>
      <c r="G22" s="24">
        <v>0</v>
      </c>
      <c r="H22" s="24">
        <v>0</v>
      </c>
      <c r="I22" s="44"/>
      <c r="J22" s="46"/>
      <c r="K22" s="46"/>
    </row>
    <row r="23" spans="1:11" ht="20.100000000000001" customHeight="1" x14ac:dyDescent="0.25">
      <c r="A23" s="182"/>
      <c r="B23" s="182">
        <v>65</v>
      </c>
      <c r="C23" s="182"/>
      <c r="D23" s="182"/>
      <c r="E23" s="182"/>
      <c r="F23" s="245">
        <f>F24</f>
        <v>17392.03</v>
      </c>
      <c r="G23" s="246">
        <v>27700</v>
      </c>
      <c r="H23" s="246">
        <f>SUM(H24)</f>
        <v>17700</v>
      </c>
      <c r="I23" s="245">
        <f>I24</f>
        <v>160</v>
      </c>
      <c r="J23" s="45">
        <f>IFERROR(I23/F23*100,"")</f>
        <v>0.91996161460163073</v>
      </c>
      <c r="K23" s="45">
        <f t="shared" ref="K23:K28" si="0">IFERROR(I23/G23*100,"")</f>
        <v>0.57761732851985559</v>
      </c>
    </row>
    <row r="24" spans="1:11" ht="20.100000000000001" customHeight="1" x14ac:dyDescent="0.25">
      <c r="A24" s="180"/>
      <c r="B24" s="180"/>
      <c r="C24" s="180">
        <v>652</v>
      </c>
      <c r="D24" s="180"/>
      <c r="E24" s="180" t="s">
        <v>113</v>
      </c>
      <c r="F24" s="258">
        <f>F25</f>
        <v>17392.03</v>
      </c>
      <c r="G24" s="259">
        <v>27700</v>
      </c>
      <c r="H24" s="259">
        <v>17700</v>
      </c>
      <c r="I24" s="258">
        <f>I25</f>
        <v>160</v>
      </c>
      <c r="J24" s="39"/>
      <c r="K24" s="39">
        <f t="shared" si="0"/>
        <v>0.57761732851985559</v>
      </c>
    </row>
    <row r="25" spans="1:11" ht="20.100000000000001" customHeight="1" x14ac:dyDescent="0.25">
      <c r="A25" s="181"/>
      <c r="B25" s="181"/>
      <c r="C25" s="181"/>
      <c r="D25" s="181">
        <v>6526</v>
      </c>
      <c r="E25" s="181" t="s">
        <v>114</v>
      </c>
      <c r="F25" s="44">
        <v>17392.03</v>
      </c>
      <c r="G25" s="24">
        <v>27700</v>
      </c>
      <c r="H25" s="24">
        <v>17700</v>
      </c>
      <c r="I25" s="44">
        <v>160</v>
      </c>
      <c r="J25" s="46"/>
      <c r="K25" s="46">
        <f t="shared" si="0"/>
        <v>0.57761732851985559</v>
      </c>
    </row>
    <row r="26" spans="1:11" ht="24.75" customHeight="1" x14ac:dyDescent="0.25">
      <c r="A26" s="182"/>
      <c r="B26" s="182">
        <v>66</v>
      </c>
      <c r="C26" s="183"/>
      <c r="D26" s="183"/>
      <c r="E26" s="179" t="s">
        <v>15</v>
      </c>
      <c r="F26" s="246">
        <f>SUM(F27)</f>
        <v>7040</v>
      </c>
      <c r="G26" s="246">
        <f>SUM(G27)</f>
        <v>18570</v>
      </c>
      <c r="H26" s="246">
        <f>SUM(H27+H29)</f>
        <v>23570</v>
      </c>
      <c r="I26" s="246">
        <f>SUM(I27)</f>
        <v>22480</v>
      </c>
      <c r="J26" s="45">
        <f>IFERROR(I26/F26*100,"")</f>
        <v>319.31818181818181</v>
      </c>
      <c r="K26" s="45">
        <f t="shared" si="0"/>
        <v>121.05546580506193</v>
      </c>
    </row>
    <row r="27" spans="1:11" ht="20.100000000000001" customHeight="1" x14ac:dyDescent="0.25">
      <c r="A27" s="180"/>
      <c r="B27" s="184"/>
      <c r="C27" s="185">
        <v>663</v>
      </c>
      <c r="D27" s="185"/>
      <c r="E27" s="186" t="s">
        <v>36</v>
      </c>
      <c r="F27" s="258">
        <f>F28</f>
        <v>7040</v>
      </c>
      <c r="G27" s="259">
        <v>18570</v>
      </c>
      <c r="H27" s="259">
        <v>18770</v>
      </c>
      <c r="I27" s="258">
        <f>I28</f>
        <v>22480</v>
      </c>
      <c r="J27" s="39"/>
      <c r="K27" s="39">
        <f t="shared" si="0"/>
        <v>121.05546580506193</v>
      </c>
    </row>
    <row r="28" spans="1:11" ht="20.100000000000001" customHeight="1" x14ac:dyDescent="0.25">
      <c r="A28" s="181"/>
      <c r="B28" s="187"/>
      <c r="C28" s="188"/>
      <c r="D28" s="188">
        <v>6631</v>
      </c>
      <c r="E28" s="189" t="s">
        <v>37</v>
      </c>
      <c r="F28" s="241">
        <v>7040</v>
      </c>
      <c r="G28" s="24">
        <v>18570</v>
      </c>
      <c r="H28" s="24">
        <v>18770</v>
      </c>
      <c r="I28" s="241">
        <v>22480</v>
      </c>
      <c r="J28" s="47"/>
      <c r="K28" s="47">
        <f t="shared" si="0"/>
        <v>121.05546580506193</v>
      </c>
    </row>
    <row r="29" spans="1:11" ht="20.100000000000001" customHeight="1" x14ac:dyDescent="0.25">
      <c r="A29" s="181"/>
      <c r="B29" s="187"/>
      <c r="C29" s="188"/>
      <c r="D29" s="188">
        <v>6631</v>
      </c>
      <c r="E29" s="189" t="s">
        <v>276</v>
      </c>
      <c r="F29" s="241"/>
      <c r="G29" s="24"/>
      <c r="H29" s="24">
        <v>4800</v>
      </c>
      <c r="I29" s="241">
        <v>0</v>
      </c>
      <c r="J29" s="47"/>
      <c r="K29" s="47"/>
    </row>
    <row r="30" spans="1:11" ht="20.100000000000001" customHeight="1" x14ac:dyDescent="0.25">
      <c r="A30" s="190"/>
      <c r="B30" s="182">
        <v>67</v>
      </c>
      <c r="C30" s="183"/>
      <c r="D30" s="183"/>
      <c r="E30" s="179" t="s">
        <v>39</v>
      </c>
      <c r="F30" s="245">
        <f>F31</f>
        <v>55306.87</v>
      </c>
      <c r="G30" s="246">
        <f>SUM(G31)</f>
        <v>110638.17</v>
      </c>
      <c r="H30" s="246">
        <f>SUM(H31)</f>
        <v>120260.51</v>
      </c>
      <c r="I30" s="245">
        <f>I31</f>
        <v>68867.8</v>
      </c>
      <c r="J30" s="45">
        <f>IFERROR(I30/F30*100,"")</f>
        <v>124.51943131115537</v>
      </c>
      <c r="K30" s="45">
        <f>IFERROR(I30/G30*100,"")</f>
        <v>62.245968095820828</v>
      </c>
    </row>
    <row r="31" spans="1:11" ht="20.100000000000001" customHeight="1" x14ac:dyDescent="0.25">
      <c r="A31" s="180"/>
      <c r="B31" s="180"/>
      <c r="C31" s="185">
        <v>671</v>
      </c>
      <c r="D31" s="185"/>
      <c r="E31" s="191" t="s">
        <v>39</v>
      </c>
      <c r="F31" s="258">
        <f>SUM(F32:F33)</f>
        <v>55306.87</v>
      </c>
      <c r="G31" s="259">
        <f>SUM(G32)</f>
        <v>110638.17</v>
      </c>
      <c r="H31" s="259">
        <f>SUM(H32)</f>
        <v>120260.51</v>
      </c>
      <c r="I31" s="258">
        <f>SUM(I32:I33)</f>
        <v>68867.8</v>
      </c>
      <c r="J31" s="39"/>
      <c r="K31" s="39">
        <f>IFERROR(I31/G31*100,"")</f>
        <v>62.245968095820828</v>
      </c>
    </row>
    <row r="32" spans="1:11" ht="20.100000000000001" customHeight="1" x14ac:dyDescent="0.25">
      <c r="A32" s="181"/>
      <c r="B32" s="181"/>
      <c r="C32" s="181"/>
      <c r="D32" s="181">
        <v>6711</v>
      </c>
      <c r="E32" s="166" t="s">
        <v>40</v>
      </c>
      <c r="F32" s="241">
        <v>55306.87</v>
      </c>
      <c r="G32" s="24">
        <v>110638.17</v>
      </c>
      <c r="H32" s="24">
        <v>120260.51</v>
      </c>
      <c r="I32" s="241">
        <v>68867.8</v>
      </c>
      <c r="J32" s="47"/>
      <c r="K32" s="47">
        <f>IFERROR(I32/G32*100,"")</f>
        <v>62.245968095820828</v>
      </c>
    </row>
    <row r="33" spans="1:11" ht="20.100000000000001" customHeight="1" x14ac:dyDescent="0.25">
      <c r="A33" s="181"/>
      <c r="B33" s="181"/>
      <c r="C33" s="181"/>
      <c r="D33" s="181">
        <v>6712</v>
      </c>
      <c r="E33" s="166" t="s">
        <v>38</v>
      </c>
      <c r="F33" s="241">
        <v>0</v>
      </c>
      <c r="G33" s="24">
        <v>0</v>
      </c>
      <c r="H33" s="24">
        <v>0</v>
      </c>
      <c r="I33" s="241">
        <v>0</v>
      </c>
      <c r="J33" s="47" t="str">
        <f>IFERROR(I33/F33*100,"")</f>
        <v/>
      </c>
      <c r="K33" s="47" t="str">
        <f>IFERROR(I33/G33*100,"")</f>
        <v/>
      </c>
    </row>
    <row r="34" spans="1:11" ht="20.100000000000001" customHeight="1" x14ac:dyDescent="0.25">
      <c r="A34" s="192"/>
      <c r="B34" s="192">
        <v>92</v>
      </c>
      <c r="C34" s="192"/>
      <c r="D34" s="192"/>
      <c r="E34" s="193" t="s">
        <v>246</v>
      </c>
      <c r="F34" s="256"/>
      <c r="G34" s="239"/>
      <c r="H34" s="239">
        <f>SUM(H35)</f>
        <v>0</v>
      </c>
      <c r="I34" s="256"/>
      <c r="J34" s="111" t="str">
        <f>IFERROR(I34/F34*100,"")</f>
        <v/>
      </c>
      <c r="K34" s="111" t="str">
        <f>IFERROR(I34/G34*100,"")</f>
        <v/>
      </c>
    </row>
    <row r="35" spans="1:11" ht="20.100000000000001" customHeight="1" x14ac:dyDescent="0.25">
      <c r="A35" s="181"/>
      <c r="B35" s="187"/>
      <c r="C35" s="181">
        <v>922</v>
      </c>
      <c r="D35" s="181"/>
      <c r="E35" s="166" t="s">
        <v>247</v>
      </c>
      <c r="F35" s="241"/>
      <c r="G35" s="24"/>
      <c r="H35" s="24">
        <f>SUM(H36)</f>
        <v>0</v>
      </c>
      <c r="I35" s="241"/>
      <c r="J35" s="47"/>
      <c r="K35" s="47"/>
    </row>
    <row r="36" spans="1:11" ht="20.100000000000001" customHeight="1" x14ac:dyDescent="0.25">
      <c r="A36" s="181"/>
      <c r="B36" s="187"/>
      <c r="C36" s="181"/>
      <c r="D36" s="181">
        <v>9221</v>
      </c>
      <c r="E36" s="166" t="s">
        <v>251</v>
      </c>
      <c r="F36" s="241"/>
      <c r="G36" s="24"/>
      <c r="H36" s="24"/>
      <c r="I36" s="241"/>
      <c r="J36" s="47"/>
      <c r="K36" s="47"/>
    </row>
    <row r="37" spans="1:11" ht="20.100000000000001" customHeight="1" x14ac:dyDescent="0.25">
      <c r="A37" s="181"/>
      <c r="B37" s="187"/>
      <c r="C37" s="181"/>
      <c r="D37" s="181"/>
      <c r="E37" s="166"/>
      <c r="F37" s="260"/>
      <c r="G37" s="24"/>
      <c r="H37" s="24"/>
      <c r="I37" s="260"/>
      <c r="J37" s="47"/>
      <c r="K37" s="47"/>
    </row>
    <row r="38" spans="1:11" ht="15.75" customHeight="1" x14ac:dyDescent="0.25">
      <c r="F38" s="252"/>
      <c r="G38" s="252"/>
      <c r="H38" s="252"/>
      <c r="I38" s="68"/>
      <c r="J38" s="38"/>
      <c r="K38" s="38"/>
    </row>
    <row r="39" spans="1:11" ht="15.75" customHeight="1" x14ac:dyDescent="0.25">
      <c r="A39" s="178"/>
      <c r="B39" s="178"/>
      <c r="C39" s="178"/>
      <c r="D39" s="178"/>
      <c r="E39" s="178"/>
      <c r="F39" s="253"/>
      <c r="G39" s="253"/>
      <c r="H39" s="253"/>
      <c r="I39" s="254"/>
      <c r="J39" s="2"/>
      <c r="K39" s="2"/>
    </row>
    <row r="40" spans="1:11" ht="37.5" customHeight="1" x14ac:dyDescent="0.25">
      <c r="A40" s="310" t="s">
        <v>6</v>
      </c>
      <c r="B40" s="311"/>
      <c r="C40" s="311"/>
      <c r="D40" s="311"/>
      <c r="E40" s="312"/>
      <c r="F40" s="223" t="s">
        <v>257</v>
      </c>
      <c r="G40" s="223" t="s">
        <v>263</v>
      </c>
      <c r="H40" s="223" t="s">
        <v>265</v>
      </c>
      <c r="I40" s="223" t="s">
        <v>262</v>
      </c>
      <c r="J40" s="18" t="s">
        <v>10</v>
      </c>
      <c r="K40" s="18" t="s">
        <v>22</v>
      </c>
    </row>
    <row r="41" spans="1:11" ht="13.5" customHeight="1" x14ac:dyDescent="0.25">
      <c r="A41" s="313">
        <v>1</v>
      </c>
      <c r="B41" s="314"/>
      <c r="C41" s="314"/>
      <c r="D41" s="314"/>
      <c r="E41" s="315"/>
      <c r="F41" s="238">
        <v>2</v>
      </c>
      <c r="G41" s="238">
        <v>3</v>
      </c>
      <c r="H41" s="238">
        <v>4</v>
      </c>
      <c r="I41" s="261">
        <v>5</v>
      </c>
      <c r="J41" s="121" t="s">
        <v>12</v>
      </c>
      <c r="K41" s="121" t="s">
        <v>13</v>
      </c>
    </row>
    <row r="42" spans="1:11" ht="20.100000000000001" customHeight="1" x14ac:dyDescent="0.25">
      <c r="A42" s="194"/>
      <c r="B42" s="194"/>
      <c r="C42" s="194"/>
      <c r="D42" s="194"/>
      <c r="E42" s="194" t="s">
        <v>20</v>
      </c>
      <c r="F42" s="262">
        <f>F44+F51+F82+F88+F91+F94</f>
        <v>1163243.8299999998</v>
      </c>
      <c r="G42" s="263">
        <f>G43+G94</f>
        <v>2198355.5100000002</v>
      </c>
      <c r="H42" s="263">
        <f>H43+H94</f>
        <v>2302111.21</v>
      </c>
      <c r="I42" s="262">
        <f>I44+I51+I82+I88+I91+I94</f>
        <v>1085683.8299999998</v>
      </c>
      <c r="J42" s="43">
        <f t="shared" ref="J42:J73" si="1">IFERROR(I42/F42*100,"")</f>
        <v>93.332438307452705</v>
      </c>
      <c r="K42" s="43">
        <f t="shared" ref="K42:K73" si="2">IFERROR(I42/G42*100,"")</f>
        <v>49.386180945774313</v>
      </c>
    </row>
    <row r="43" spans="1:11" ht="20.100000000000001" customHeight="1" x14ac:dyDescent="0.25">
      <c r="A43" s="165">
        <v>3</v>
      </c>
      <c r="B43" s="165"/>
      <c r="C43" s="165"/>
      <c r="D43" s="165"/>
      <c r="E43" s="165" t="s">
        <v>3</v>
      </c>
      <c r="F43" s="85">
        <f>F44+F51+F82+F88+F91</f>
        <v>1161343.9099999999</v>
      </c>
      <c r="G43" s="250">
        <f>G44+G51+G82+G88+G91</f>
        <v>2193155.5100000002</v>
      </c>
      <c r="H43" s="250">
        <f>H44+H51+H82+H88+H91</f>
        <v>2288494.38</v>
      </c>
      <c r="I43" s="85">
        <f>I44+I51+I82+I88+I91</f>
        <v>1084379.18</v>
      </c>
      <c r="J43" s="86">
        <f t="shared" si="1"/>
        <v>93.372787394218136</v>
      </c>
      <c r="K43" s="86">
        <f t="shared" si="2"/>
        <v>49.443788872043996</v>
      </c>
    </row>
    <row r="44" spans="1:11" ht="20.100000000000001" customHeight="1" x14ac:dyDescent="0.25">
      <c r="A44" s="163"/>
      <c r="B44" s="163">
        <v>31</v>
      </c>
      <c r="C44" s="163"/>
      <c r="D44" s="163"/>
      <c r="E44" s="163" t="s">
        <v>4</v>
      </c>
      <c r="F44" s="245">
        <f>SUM(F45+F47+F49)</f>
        <v>1055400.17</v>
      </c>
      <c r="G44" s="246">
        <v>2016157.3</v>
      </c>
      <c r="H44" s="246">
        <v>2101157.2999999998</v>
      </c>
      <c r="I44" s="245">
        <f>SUM(I45+I47+I49)</f>
        <v>988222.21</v>
      </c>
      <c r="J44" s="35">
        <f t="shared" si="1"/>
        <v>93.634835211368213</v>
      </c>
      <c r="K44" s="35">
        <f t="shared" si="2"/>
        <v>49.015134384603819</v>
      </c>
    </row>
    <row r="45" spans="1:11" ht="20.100000000000001" customHeight="1" x14ac:dyDescent="0.25">
      <c r="A45" s="180"/>
      <c r="B45" s="180"/>
      <c r="C45" s="180">
        <v>311</v>
      </c>
      <c r="D45" s="180"/>
      <c r="E45" s="180" t="s">
        <v>16</v>
      </c>
      <c r="F45" s="258">
        <f>SUM(F46)</f>
        <v>864940.21</v>
      </c>
      <c r="G45" s="259"/>
      <c r="H45" s="259"/>
      <c r="I45" s="258">
        <f>SUM(I46)</f>
        <v>822060.24</v>
      </c>
      <c r="J45" s="39">
        <f t="shared" si="1"/>
        <v>95.042435360936679</v>
      </c>
      <c r="K45" s="39" t="str">
        <f t="shared" si="2"/>
        <v/>
      </c>
    </row>
    <row r="46" spans="1:11" ht="20.100000000000001" customHeight="1" x14ac:dyDescent="0.25">
      <c r="A46" s="181"/>
      <c r="B46" s="181"/>
      <c r="C46" s="181"/>
      <c r="D46" s="181">
        <v>3111</v>
      </c>
      <c r="E46" s="181" t="s">
        <v>17</v>
      </c>
      <c r="F46" s="241">
        <v>864940.21</v>
      </c>
      <c r="G46" s="24"/>
      <c r="H46" s="24"/>
      <c r="I46" s="241">
        <v>822060.24</v>
      </c>
      <c r="J46" s="37">
        <f t="shared" si="1"/>
        <v>95.042435360936679</v>
      </c>
      <c r="K46" s="37" t="str">
        <f t="shared" si="2"/>
        <v/>
      </c>
    </row>
    <row r="47" spans="1:11" ht="20.100000000000001" customHeight="1" x14ac:dyDescent="0.25">
      <c r="A47" s="180"/>
      <c r="B47" s="180"/>
      <c r="C47" s="180">
        <v>312</v>
      </c>
      <c r="D47" s="180"/>
      <c r="E47" s="180"/>
      <c r="F47" s="258">
        <f>F48</f>
        <v>44748.72</v>
      </c>
      <c r="G47" s="259"/>
      <c r="H47" s="259"/>
      <c r="I47" s="258">
        <f>I48</f>
        <v>30522.13</v>
      </c>
      <c r="J47" s="36">
        <f t="shared" si="1"/>
        <v>68.207828067484385</v>
      </c>
      <c r="K47" s="36" t="str">
        <f t="shared" si="2"/>
        <v/>
      </c>
    </row>
    <row r="48" spans="1:11" ht="20.100000000000001" customHeight="1" x14ac:dyDescent="0.25">
      <c r="A48" s="181"/>
      <c r="B48" s="181"/>
      <c r="C48" s="181"/>
      <c r="D48" s="181">
        <v>3121</v>
      </c>
      <c r="E48" s="181" t="s">
        <v>41</v>
      </c>
      <c r="F48" s="241">
        <v>44748.72</v>
      </c>
      <c r="G48" s="24"/>
      <c r="H48" s="24"/>
      <c r="I48" s="241">
        <v>30522.13</v>
      </c>
      <c r="J48" s="37">
        <f t="shared" si="1"/>
        <v>68.207828067484385</v>
      </c>
      <c r="K48" s="37" t="str">
        <f t="shared" si="2"/>
        <v/>
      </c>
    </row>
    <row r="49" spans="1:11" ht="20.100000000000001" customHeight="1" x14ac:dyDescent="0.25">
      <c r="A49" s="180"/>
      <c r="B49" s="180"/>
      <c r="C49" s="180">
        <v>313</v>
      </c>
      <c r="D49" s="180"/>
      <c r="E49" s="180" t="s">
        <v>42</v>
      </c>
      <c r="F49" s="258">
        <f>SUM(F50)</f>
        <v>145711.24</v>
      </c>
      <c r="G49" s="259"/>
      <c r="H49" s="259"/>
      <c r="I49" s="258">
        <f>SUM(I50)</f>
        <v>135639.84</v>
      </c>
      <c r="J49" s="36">
        <f t="shared" si="1"/>
        <v>93.088110429916043</v>
      </c>
      <c r="K49" s="36" t="str">
        <f t="shared" si="2"/>
        <v/>
      </c>
    </row>
    <row r="50" spans="1:11" ht="20.100000000000001" customHeight="1" x14ac:dyDescent="0.25">
      <c r="A50" s="181"/>
      <c r="B50" s="181"/>
      <c r="C50" s="181"/>
      <c r="D50" s="181">
        <v>3132</v>
      </c>
      <c r="E50" s="181" t="s">
        <v>43</v>
      </c>
      <c r="F50" s="241">
        <v>145711.24</v>
      </c>
      <c r="G50" s="24"/>
      <c r="H50" s="24"/>
      <c r="I50" s="241">
        <v>135639.84</v>
      </c>
      <c r="J50" s="37">
        <f t="shared" si="1"/>
        <v>93.088110429916043</v>
      </c>
      <c r="K50" s="37" t="str">
        <f t="shared" si="2"/>
        <v/>
      </c>
    </row>
    <row r="51" spans="1:11" ht="20.100000000000001" customHeight="1" x14ac:dyDescent="0.25">
      <c r="A51" s="190"/>
      <c r="B51" s="190">
        <v>32</v>
      </c>
      <c r="C51" s="195"/>
      <c r="D51" s="195"/>
      <c r="E51" s="190" t="s">
        <v>9</v>
      </c>
      <c r="F51" s="246">
        <f>SUM(F52+F56+F63+F73+F75)</f>
        <v>103630.49</v>
      </c>
      <c r="G51" s="246">
        <v>173988.21</v>
      </c>
      <c r="H51" s="246">
        <v>183213.98</v>
      </c>
      <c r="I51" s="246">
        <f>SUM(I52+I56+I63+I73+I75)</f>
        <v>93901.750000000015</v>
      </c>
      <c r="J51" s="35">
        <f t="shared" si="1"/>
        <v>90.612087234172108</v>
      </c>
      <c r="K51" s="35">
        <f t="shared" si="2"/>
        <v>53.970179933456421</v>
      </c>
    </row>
    <row r="52" spans="1:11" ht="20.100000000000001" customHeight="1" x14ac:dyDescent="0.25">
      <c r="A52" s="180"/>
      <c r="B52" s="180"/>
      <c r="C52" s="180">
        <v>321</v>
      </c>
      <c r="D52" s="180"/>
      <c r="E52" s="180" t="s">
        <v>18</v>
      </c>
      <c r="F52" s="258">
        <f>SUM(F53:F55)</f>
        <v>19096.82</v>
      </c>
      <c r="G52" s="259"/>
      <c r="H52" s="259"/>
      <c r="I52" s="258">
        <f>SUM(I53:I55)</f>
        <v>21605.53</v>
      </c>
      <c r="J52" s="36">
        <f t="shared" si="1"/>
        <v>113.13679450295912</v>
      </c>
      <c r="K52" s="36" t="str">
        <f t="shared" si="2"/>
        <v/>
      </c>
    </row>
    <row r="53" spans="1:11" ht="20.100000000000001" customHeight="1" x14ac:dyDescent="0.25">
      <c r="A53" s="181"/>
      <c r="B53" s="187"/>
      <c r="C53" s="181"/>
      <c r="D53" s="181">
        <v>3211</v>
      </c>
      <c r="E53" s="166" t="s">
        <v>19</v>
      </c>
      <c r="F53" s="241">
        <v>8962.44</v>
      </c>
      <c r="G53" s="24"/>
      <c r="H53" s="24"/>
      <c r="I53" s="241">
        <v>10638.96</v>
      </c>
      <c r="J53" s="37">
        <f t="shared" si="1"/>
        <v>118.70606665149222</v>
      </c>
      <c r="K53" s="37" t="str">
        <f t="shared" si="2"/>
        <v/>
      </c>
    </row>
    <row r="54" spans="1:11" ht="20.100000000000001" customHeight="1" x14ac:dyDescent="0.25">
      <c r="A54" s="181"/>
      <c r="B54" s="187"/>
      <c r="C54" s="188"/>
      <c r="D54" s="188">
        <v>3212</v>
      </c>
      <c r="E54" s="188" t="s">
        <v>44</v>
      </c>
      <c r="F54" s="241">
        <v>9769.3799999999992</v>
      </c>
      <c r="G54" s="24"/>
      <c r="H54" s="24"/>
      <c r="I54" s="241">
        <v>10676.57</v>
      </c>
      <c r="J54" s="37">
        <f t="shared" si="1"/>
        <v>109.28605500041968</v>
      </c>
      <c r="K54" s="37" t="str">
        <f t="shared" si="2"/>
        <v/>
      </c>
    </row>
    <row r="55" spans="1:11" ht="20.100000000000001" customHeight="1" x14ac:dyDescent="0.25">
      <c r="A55" s="181"/>
      <c r="B55" s="187"/>
      <c r="C55" s="188"/>
      <c r="D55" s="188">
        <v>3213</v>
      </c>
      <c r="E55" s="188" t="s">
        <v>45</v>
      </c>
      <c r="F55" s="241">
        <v>365</v>
      </c>
      <c r="G55" s="24"/>
      <c r="H55" s="24"/>
      <c r="I55" s="241">
        <v>290</v>
      </c>
      <c r="J55" s="37">
        <f t="shared" si="1"/>
        <v>79.452054794520549</v>
      </c>
      <c r="K55" s="37" t="str">
        <f t="shared" si="2"/>
        <v/>
      </c>
    </row>
    <row r="56" spans="1:11" ht="20.100000000000001" customHeight="1" x14ac:dyDescent="0.25">
      <c r="A56" s="180"/>
      <c r="B56" s="184"/>
      <c r="C56" s="185">
        <v>322</v>
      </c>
      <c r="D56" s="185"/>
      <c r="E56" s="185" t="s">
        <v>88</v>
      </c>
      <c r="F56" s="258">
        <f>SUM(F57:F62)</f>
        <v>29799.210000000006</v>
      </c>
      <c r="G56" s="259"/>
      <c r="H56" s="259"/>
      <c r="I56" s="258">
        <f>SUM(I57:I62)</f>
        <v>26137.55</v>
      </c>
      <c r="J56" s="36">
        <f t="shared" si="1"/>
        <v>87.712224585819527</v>
      </c>
      <c r="K56" s="36" t="str">
        <f t="shared" si="2"/>
        <v/>
      </c>
    </row>
    <row r="57" spans="1:11" ht="20.100000000000001" customHeight="1" x14ac:dyDescent="0.25">
      <c r="A57" s="181"/>
      <c r="B57" s="187"/>
      <c r="C57" s="188"/>
      <c r="D57" s="188">
        <v>3221</v>
      </c>
      <c r="E57" s="188" t="s">
        <v>46</v>
      </c>
      <c r="F57" s="241">
        <v>10205.120000000001</v>
      </c>
      <c r="G57" s="24"/>
      <c r="H57" s="24"/>
      <c r="I57" s="241">
        <v>9666.69</v>
      </c>
      <c r="J57" s="37">
        <f t="shared" si="1"/>
        <v>94.723922893606343</v>
      </c>
      <c r="K57" s="37" t="str">
        <f t="shared" si="2"/>
        <v/>
      </c>
    </row>
    <row r="58" spans="1:11" ht="20.100000000000001" customHeight="1" x14ac:dyDescent="0.25">
      <c r="A58" s="181"/>
      <c r="B58" s="187"/>
      <c r="C58" s="188"/>
      <c r="D58" s="188">
        <v>3222</v>
      </c>
      <c r="E58" s="188" t="s">
        <v>173</v>
      </c>
      <c r="F58" s="241">
        <v>382.12</v>
      </c>
      <c r="G58" s="24"/>
      <c r="H58" s="24"/>
      <c r="I58" s="241">
        <v>551.94000000000005</v>
      </c>
      <c r="J58" s="37">
        <f t="shared" si="1"/>
        <v>144.44153669004501</v>
      </c>
      <c r="K58" s="37" t="str">
        <f t="shared" si="2"/>
        <v/>
      </c>
    </row>
    <row r="59" spans="1:11" ht="20.100000000000001" customHeight="1" x14ac:dyDescent="0.25">
      <c r="A59" s="181"/>
      <c r="B59" s="187"/>
      <c r="C59" s="188"/>
      <c r="D59" s="188">
        <v>3223</v>
      </c>
      <c r="E59" s="188" t="s">
        <v>206</v>
      </c>
      <c r="F59" s="241">
        <v>13238.81</v>
      </c>
      <c r="G59" s="24"/>
      <c r="H59" s="24"/>
      <c r="I59" s="241">
        <v>11970.34</v>
      </c>
      <c r="J59" s="37">
        <f t="shared" si="1"/>
        <v>90.418549703485439</v>
      </c>
      <c r="K59" s="37" t="str">
        <f t="shared" si="2"/>
        <v/>
      </c>
    </row>
    <row r="60" spans="1:11" ht="20.100000000000001" customHeight="1" x14ac:dyDescent="0.25">
      <c r="A60" s="181"/>
      <c r="B60" s="187"/>
      <c r="C60" s="188"/>
      <c r="D60" s="188">
        <v>3224</v>
      </c>
      <c r="E60" s="188" t="s">
        <v>48</v>
      </c>
      <c r="F60" s="241">
        <v>871.83</v>
      </c>
      <c r="G60" s="24"/>
      <c r="H60" s="24"/>
      <c r="I60" s="241">
        <v>3018.74</v>
      </c>
      <c r="J60" s="37">
        <f t="shared" si="1"/>
        <v>346.25328332358367</v>
      </c>
      <c r="K60" s="37" t="str">
        <f t="shared" si="2"/>
        <v/>
      </c>
    </row>
    <row r="61" spans="1:11" ht="20.100000000000001" customHeight="1" x14ac:dyDescent="0.25">
      <c r="A61" s="181"/>
      <c r="B61" s="187"/>
      <c r="C61" s="188"/>
      <c r="D61" s="188">
        <v>3225</v>
      </c>
      <c r="E61" s="188" t="s">
        <v>80</v>
      </c>
      <c r="F61" s="241">
        <v>5101.33</v>
      </c>
      <c r="G61" s="24"/>
      <c r="H61" s="24"/>
      <c r="I61" s="241">
        <v>909.96</v>
      </c>
      <c r="J61" s="37">
        <f t="shared" si="1"/>
        <v>17.837701148524012</v>
      </c>
      <c r="K61" s="37" t="str">
        <f t="shared" si="2"/>
        <v/>
      </c>
    </row>
    <row r="62" spans="1:11" ht="20.100000000000001" customHeight="1" x14ac:dyDescent="0.25">
      <c r="A62" s="181"/>
      <c r="B62" s="187"/>
      <c r="C62" s="188"/>
      <c r="D62" s="188">
        <v>3227</v>
      </c>
      <c r="E62" s="188" t="s">
        <v>49</v>
      </c>
      <c r="F62" s="241">
        <v>0</v>
      </c>
      <c r="G62" s="24"/>
      <c r="H62" s="24"/>
      <c r="I62" s="241">
        <v>19.88</v>
      </c>
      <c r="J62" s="37" t="str">
        <f t="shared" si="1"/>
        <v/>
      </c>
      <c r="K62" s="37" t="str">
        <f t="shared" si="2"/>
        <v/>
      </c>
    </row>
    <row r="63" spans="1:11" ht="20.100000000000001" customHeight="1" x14ac:dyDescent="0.25">
      <c r="A63" s="180"/>
      <c r="B63" s="184"/>
      <c r="C63" s="185">
        <v>323</v>
      </c>
      <c r="D63" s="185"/>
      <c r="E63" s="185" t="s">
        <v>89</v>
      </c>
      <c r="F63" s="258">
        <f>SUM(F64:F72)</f>
        <v>29277.32</v>
      </c>
      <c r="G63" s="259"/>
      <c r="H63" s="259"/>
      <c r="I63" s="258">
        <f>SUM(I64:I72)</f>
        <v>36787.4</v>
      </c>
      <c r="J63" s="36">
        <f t="shared" si="1"/>
        <v>125.65152821364798</v>
      </c>
      <c r="K63" s="36" t="str">
        <f t="shared" si="2"/>
        <v/>
      </c>
    </row>
    <row r="64" spans="1:11" ht="20.100000000000001" customHeight="1" x14ac:dyDescent="0.25">
      <c r="A64" s="181"/>
      <c r="B64" s="187"/>
      <c r="C64" s="188"/>
      <c r="D64" s="188">
        <v>3231</v>
      </c>
      <c r="E64" s="188" t="s">
        <v>50</v>
      </c>
      <c r="F64" s="241">
        <v>3889.76</v>
      </c>
      <c r="G64" s="24"/>
      <c r="H64" s="24"/>
      <c r="I64" s="241">
        <v>3714.59</v>
      </c>
      <c r="J64" s="37">
        <f t="shared" si="1"/>
        <v>95.496637324667844</v>
      </c>
      <c r="K64" s="37" t="str">
        <f t="shared" si="2"/>
        <v/>
      </c>
    </row>
    <row r="65" spans="1:11" ht="20.100000000000001" customHeight="1" x14ac:dyDescent="0.25">
      <c r="A65" s="181"/>
      <c r="B65" s="187"/>
      <c r="C65" s="188"/>
      <c r="D65" s="188">
        <v>3232</v>
      </c>
      <c r="E65" s="188" t="s">
        <v>104</v>
      </c>
      <c r="F65" s="241">
        <v>6022.93</v>
      </c>
      <c r="G65" s="24"/>
      <c r="H65" s="24"/>
      <c r="I65" s="241">
        <v>7417.84</v>
      </c>
      <c r="J65" s="37">
        <f t="shared" si="1"/>
        <v>123.15999023730974</v>
      </c>
      <c r="K65" s="37" t="str">
        <f t="shared" si="2"/>
        <v/>
      </c>
    </row>
    <row r="66" spans="1:11" ht="20.100000000000001" customHeight="1" x14ac:dyDescent="0.25">
      <c r="A66" s="181"/>
      <c r="B66" s="187"/>
      <c r="C66" s="188"/>
      <c r="D66" s="188">
        <v>3233</v>
      </c>
      <c r="E66" s="188" t="s">
        <v>51</v>
      </c>
      <c r="F66" s="241">
        <v>6.6</v>
      </c>
      <c r="G66" s="24"/>
      <c r="H66" s="24"/>
      <c r="I66" s="241">
        <v>1821.84</v>
      </c>
      <c r="J66" s="37">
        <f t="shared" si="1"/>
        <v>27603.636363636368</v>
      </c>
      <c r="K66" s="37" t="str">
        <f t="shared" si="2"/>
        <v/>
      </c>
    </row>
    <row r="67" spans="1:11" ht="20.100000000000001" customHeight="1" x14ac:dyDescent="0.25">
      <c r="A67" s="181"/>
      <c r="B67" s="187"/>
      <c r="C67" s="188"/>
      <c r="D67" s="188">
        <v>3234</v>
      </c>
      <c r="E67" s="188" t="s">
        <v>52</v>
      </c>
      <c r="F67" s="241">
        <v>3474.5</v>
      </c>
      <c r="G67" s="24"/>
      <c r="H67" s="24"/>
      <c r="I67" s="241">
        <v>3182.12</v>
      </c>
      <c r="J67" s="37">
        <f t="shared" si="1"/>
        <v>91.584976255576336</v>
      </c>
      <c r="K67" s="37" t="str">
        <f t="shared" si="2"/>
        <v/>
      </c>
    </row>
    <row r="68" spans="1:11" ht="20.100000000000001" customHeight="1" x14ac:dyDescent="0.25">
      <c r="A68" s="181"/>
      <c r="B68" s="187"/>
      <c r="C68" s="188"/>
      <c r="D68" s="188">
        <v>3235</v>
      </c>
      <c r="E68" s="188" t="s">
        <v>53</v>
      </c>
      <c r="F68" s="241">
        <v>48.78</v>
      </c>
      <c r="G68" s="24"/>
      <c r="H68" s="24"/>
      <c r="I68" s="241">
        <v>704.43</v>
      </c>
      <c r="J68" s="37">
        <f t="shared" si="1"/>
        <v>1444.0959409594095</v>
      </c>
      <c r="K68" s="37" t="str">
        <f t="shared" si="2"/>
        <v/>
      </c>
    </row>
    <row r="69" spans="1:11" ht="20.100000000000001" customHeight="1" x14ac:dyDescent="0.25">
      <c r="A69" s="181"/>
      <c r="B69" s="187"/>
      <c r="C69" s="188"/>
      <c r="D69" s="188">
        <v>3236</v>
      </c>
      <c r="E69" s="188" t="s">
        <v>81</v>
      </c>
      <c r="F69" s="241">
        <v>2680</v>
      </c>
      <c r="G69" s="24"/>
      <c r="H69" s="24"/>
      <c r="I69" s="241">
        <v>3265.82</v>
      </c>
      <c r="J69" s="37">
        <f t="shared" si="1"/>
        <v>121.8589552238806</v>
      </c>
      <c r="K69" s="37" t="str">
        <f t="shared" si="2"/>
        <v/>
      </c>
    </row>
    <row r="70" spans="1:11" ht="20.100000000000001" customHeight="1" x14ac:dyDescent="0.25">
      <c r="A70" s="181"/>
      <c r="B70" s="187"/>
      <c r="C70" s="188"/>
      <c r="D70" s="188">
        <v>3237</v>
      </c>
      <c r="E70" s="188" t="s">
        <v>54</v>
      </c>
      <c r="F70" s="241">
        <v>3966.2</v>
      </c>
      <c r="G70" s="24"/>
      <c r="H70" s="24"/>
      <c r="I70" s="241">
        <v>11765.57</v>
      </c>
      <c r="J70" s="37">
        <f t="shared" si="1"/>
        <v>296.64590792194036</v>
      </c>
      <c r="K70" s="37" t="str">
        <f t="shared" si="2"/>
        <v/>
      </c>
    </row>
    <row r="71" spans="1:11" ht="20.100000000000001" customHeight="1" x14ac:dyDescent="0.25">
      <c r="A71" s="181"/>
      <c r="B71" s="187"/>
      <c r="C71" s="188"/>
      <c r="D71" s="188">
        <v>3238</v>
      </c>
      <c r="E71" s="188" t="s">
        <v>55</v>
      </c>
      <c r="F71" s="241">
        <v>2257.0700000000002</v>
      </c>
      <c r="G71" s="24"/>
      <c r="H71" s="24"/>
      <c r="I71" s="241">
        <v>2107.1799999999998</v>
      </c>
      <c r="J71" s="37">
        <f t="shared" si="1"/>
        <v>93.359089438962897</v>
      </c>
      <c r="K71" s="37" t="str">
        <f t="shared" si="2"/>
        <v/>
      </c>
    </row>
    <row r="72" spans="1:11" ht="20.100000000000001" customHeight="1" x14ac:dyDescent="0.25">
      <c r="A72" s="181"/>
      <c r="B72" s="187"/>
      <c r="C72" s="188"/>
      <c r="D72" s="188">
        <v>3239</v>
      </c>
      <c r="E72" s="188" t="s">
        <v>56</v>
      </c>
      <c r="F72" s="241">
        <v>6931.48</v>
      </c>
      <c r="G72" s="24"/>
      <c r="H72" s="24"/>
      <c r="I72" s="241">
        <v>2808.01</v>
      </c>
      <c r="J72" s="37">
        <f t="shared" si="1"/>
        <v>40.510973125508556</v>
      </c>
      <c r="K72" s="37" t="str">
        <f t="shared" si="2"/>
        <v/>
      </c>
    </row>
    <row r="73" spans="1:11" ht="20.100000000000001" customHeight="1" x14ac:dyDescent="0.25">
      <c r="A73" s="180"/>
      <c r="B73" s="184"/>
      <c r="C73" s="185">
        <v>324</v>
      </c>
      <c r="D73" s="185"/>
      <c r="E73" s="185" t="s">
        <v>159</v>
      </c>
      <c r="F73" s="258">
        <f>SUM(F74)</f>
        <v>11993.77</v>
      </c>
      <c r="G73" s="259"/>
      <c r="H73" s="259"/>
      <c r="I73" s="258">
        <f>SUM(I74)</f>
        <v>2634.32</v>
      </c>
      <c r="J73" s="36">
        <f t="shared" si="1"/>
        <v>21.964069679508611</v>
      </c>
      <c r="K73" s="36" t="str">
        <f t="shared" si="2"/>
        <v/>
      </c>
    </row>
    <row r="74" spans="1:11" ht="20.100000000000001" customHeight="1" x14ac:dyDescent="0.25">
      <c r="A74" s="181"/>
      <c r="B74" s="187"/>
      <c r="C74" s="188"/>
      <c r="D74" s="188">
        <v>3241</v>
      </c>
      <c r="E74" s="188" t="s">
        <v>207</v>
      </c>
      <c r="F74" s="241">
        <v>11993.77</v>
      </c>
      <c r="G74" s="24"/>
      <c r="H74" s="24"/>
      <c r="I74" s="241">
        <v>2634.32</v>
      </c>
      <c r="J74" s="37"/>
      <c r="K74" s="37"/>
    </row>
    <row r="75" spans="1:11" ht="20.100000000000001" customHeight="1" x14ac:dyDescent="0.25">
      <c r="A75" s="180"/>
      <c r="B75" s="184"/>
      <c r="C75" s="185">
        <v>329</v>
      </c>
      <c r="D75" s="185"/>
      <c r="E75" s="185" t="s">
        <v>87</v>
      </c>
      <c r="F75" s="258">
        <f>SUM(F76:F81)</f>
        <v>13463.369999999999</v>
      </c>
      <c r="G75" s="259"/>
      <c r="H75" s="259"/>
      <c r="I75" s="258">
        <f>SUM(I76:I81)</f>
        <v>6736.95</v>
      </c>
      <c r="J75" s="36">
        <f t="shared" ref="J75:J88" si="3">IFERROR(I75/F75*100,"")</f>
        <v>50.039106107906115</v>
      </c>
      <c r="K75" s="36" t="str">
        <f t="shared" ref="K75:K90" si="4">IFERROR(I75/G75*100,"")</f>
        <v/>
      </c>
    </row>
    <row r="76" spans="1:11" ht="20.100000000000001" customHeight="1" x14ac:dyDescent="0.25">
      <c r="A76" s="181"/>
      <c r="B76" s="187"/>
      <c r="C76" s="188"/>
      <c r="D76" s="188">
        <v>3291</v>
      </c>
      <c r="E76" s="188" t="s">
        <v>82</v>
      </c>
      <c r="F76" s="241">
        <v>1050</v>
      </c>
      <c r="G76" s="24"/>
      <c r="H76" s="24"/>
      <c r="I76" s="241">
        <v>1050</v>
      </c>
      <c r="J76" s="37">
        <f t="shared" si="3"/>
        <v>100</v>
      </c>
      <c r="K76" s="37" t="str">
        <f t="shared" si="4"/>
        <v/>
      </c>
    </row>
    <row r="77" spans="1:11" ht="20.100000000000001" customHeight="1" x14ac:dyDescent="0.25">
      <c r="A77" s="181"/>
      <c r="B77" s="187"/>
      <c r="C77" s="188"/>
      <c r="D77" s="188">
        <v>3293</v>
      </c>
      <c r="E77" s="188" t="s">
        <v>83</v>
      </c>
      <c r="F77" s="241">
        <v>9463.75</v>
      </c>
      <c r="G77" s="24"/>
      <c r="H77" s="24"/>
      <c r="I77" s="241">
        <v>676.93</v>
      </c>
      <c r="J77" s="37">
        <f t="shared" si="3"/>
        <v>7.152872804120987</v>
      </c>
      <c r="K77" s="37" t="str">
        <f t="shared" si="4"/>
        <v/>
      </c>
    </row>
    <row r="78" spans="1:11" ht="20.100000000000001" customHeight="1" x14ac:dyDescent="0.25">
      <c r="A78" s="181"/>
      <c r="B78" s="187"/>
      <c r="C78" s="188"/>
      <c r="D78" s="188">
        <v>3294</v>
      </c>
      <c r="E78" s="188" t="s">
        <v>84</v>
      </c>
      <c r="F78" s="241">
        <v>40</v>
      </c>
      <c r="G78" s="24"/>
      <c r="H78" s="24"/>
      <c r="I78" s="241">
        <v>0</v>
      </c>
      <c r="J78" s="37">
        <f t="shared" si="3"/>
        <v>0</v>
      </c>
      <c r="K78" s="37" t="str">
        <f t="shared" si="4"/>
        <v/>
      </c>
    </row>
    <row r="79" spans="1:11" ht="20.100000000000001" customHeight="1" x14ac:dyDescent="0.25">
      <c r="A79" s="181"/>
      <c r="B79" s="187"/>
      <c r="C79" s="188"/>
      <c r="D79" s="188">
        <v>3295</v>
      </c>
      <c r="E79" s="188" t="s">
        <v>85</v>
      </c>
      <c r="F79" s="241">
        <v>1395.72</v>
      </c>
      <c r="G79" s="24"/>
      <c r="H79" s="24"/>
      <c r="I79" s="241">
        <v>483.72</v>
      </c>
      <c r="J79" s="37">
        <f t="shared" si="3"/>
        <v>34.657381136617659</v>
      </c>
      <c r="K79" s="37" t="str">
        <f t="shared" si="4"/>
        <v/>
      </c>
    </row>
    <row r="80" spans="1:11" ht="20.100000000000001" customHeight="1" x14ac:dyDescent="0.25">
      <c r="A80" s="181"/>
      <c r="B80" s="187"/>
      <c r="C80" s="188"/>
      <c r="D80" s="188">
        <v>3296</v>
      </c>
      <c r="E80" s="188" t="s">
        <v>86</v>
      </c>
      <c r="F80" s="241">
        <v>0</v>
      </c>
      <c r="G80" s="24"/>
      <c r="H80" s="24"/>
      <c r="I80" s="241">
        <v>0</v>
      </c>
      <c r="J80" s="37" t="str">
        <f t="shared" si="3"/>
        <v/>
      </c>
      <c r="K80" s="37" t="str">
        <f t="shared" si="4"/>
        <v/>
      </c>
    </row>
    <row r="81" spans="1:11" ht="20.100000000000001" customHeight="1" x14ac:dyDescent="0.25">
      <c r="A81" s="181"/>
      <c r="B81" s="187"/>
      <c r="C81" s="188"/>
      <c r="D81" s="188">
        <v>3299</v>
      </c>
      <c r="E81" s="188" t="s">
        <v>87</v>
      </c>
      <c r="F81" s="241">
        <v>1513.9</v>
      </c>
      <c r="G81" s="24"/>
      <c r="H81" s="24"/>
      <c r="I81" s="241">
        <v>4526.3</v>
      </c>
      <c r="J81" s="37">
        <f t="shared" si="3"/>
        <v>298.98275975956142</v>
      </c>
      <c r="K81" s="37" t="str">
        <f t="shared" si="4"/>
        <v/>
      </c>
    </row>
    <row r="82" spans="1:11" ht="20.100000000000001" customHeight="1" x14ac:dyDescent="0.25">
      <c r="A82" s="190"/>
      <c r="B82" s="190">
        <v>34</v>
      </c>
      <c r="C82" s="195"/>
      <c r="D82" s="195"/>
      <c r="E82" s="195" t="s">
        <v>71</v>
      </c>
      <c r="F82" s="245">
        <f>F83</f>
        <v>496.3</v>
      </c>
      <c r="G82" s="246">
        <v>1210</v>
      </c>
      <c r="H82" s="246">
        <v>2332.1</v>
      </c>
      <c r="I82" s="245">
        <f>I83</f>
        <v>464.22</v>
      </c>
      <c r="J82" s="35">
        <f t="shared" si="3"/>
        <v>93.53616764054</v>
      </c>
      <c r="K82" s="35">
        <f t="shared" si="4"/>
        <v>38.365289256198345</v>
      </c>
    </row>
    <row r="83" spans="1:11" ht="20.100000000000001" customHeight="1" x14ac:dyDescent="0.25">
      <c r="A83" s="180"/>
      <c r="B83" s="184"/>
      <c r="C83" s="185">
        <v>343</v>
      </c>
      <c r="D83" s="185"/>
      <c r="E83" s="185" t="s">
        <v>90</v>
      </c>
      <c r="F83" s="258">
        <f>SUM(F84:F87)</f>
        <v>496.3</v>
      </c>
      <c r="G83" s="259"/>
      <c r="H83" s="259"/>
      <c r="I83" s="258">
        <f>SUM(I84:I87)</f>
        <v>464.22</v>
      </c>
      <c r="J83" s="36">
        <f t="shared" si="3"/>
        <v>93.53616764054</v>
      </c>
      <c r="K83" s="36" t="str">
        <f t="shared" si="4"/>
        <v/>
      </c>
    </row>
    <row r="84" spans="1:11" ht="20.100000000000001" customHeight="1" x14ac:dyDescent="0.25">
      <c r="A84" s="181"/>
      <c r="B84" s="187"/>
      <c r="C84" s="188"/>
      <c r="D84" s="188">
        <v>3431</v>
      </c>
      <c r="E84" s="188" t="s">
        <v>91</v>
      </c>
      <c r="F84" s="241">
        <v>496.3</v>
      </c>
      <c r="G84" s="24"/>
      <c r="H84" s="24"/>
      <c r="I84" s="241">
        <v>464.22</v>
      </c>
      <c r="J84" s="37">
        <f t="shared" si="3"/>
        <v>93.53616764054</v>
      </c>
      <c r="K84" s="37" t="str">
        <f t="shared" si="4"/>
        <v/>
      </c>
    </row>
    <row r="85" spans="1:11" ht="20.100000000000001" customHeight="1" x14ac:dyDescent="0.25">
      <c r="A85" s="181"/>
      <c r="B85" s="187"/>
      <c r="C85" s="188"/>
      <c r="D85" s="188">
        <v>3432</v>
      </c>
      <c r="E85" s="188" t="s">
        <v>92</v>
      </c>
      <c r="F85" s="241">
        <v>0</v>
      </c>
      <c r="G85" s="24"/>
      <c r="H85" s="24"/>
      <c r="I85" s="241">
        <v>0</v>
      </c>
      <c r="J85" s="37" t="str">
        <f t="shared" si="3"/>
        <v/>
      </c>
      <c r="K85" s="37" t="str">
        <f t="shared" si="4"/>
        <v/>
      </c>
    </row>
    <row r="86" spans="1:11" ht="20.100000000000001" customHeight="1" x14ac:dyDescent="0.25">
      <c r="A86" s="181"/>
      <c r="B86" s="187"/>
      <c r="C86" s="188"/>
      <c r="D86" s="188">
        <v>3433</v>
      </c>
      <c r="E86" s="188" t="s">
        <v>93</v>
      </c>
      <c r="F86" s="241">
        <v>0</v>
      </c>
      <c r="G86" s="24"/>
      <c r="H86" s="24"/>
      <c r="I86" s="241">
        <v>0</v>
      </c>
      <c r="J86" s="37" t="str">
        <f t="shared" si="3"/>
        <v/>
      </c>
      <c r="K86" s="37" t="str">
        <f t="shared" si="4"/>
        <v/>
      </c>
    </row>
    <row r="87" spans="1:11" ht="20.100000000000001" customHeight="1" x14ac:dyDescent="0.25">
      <c r="A87" s="181"/>
      <c r="B87" s="187"/>
      <c r="C87" s="188"/>
      <c r="D87" s="188">
        <v>3434</v>
      </c>
      <c r="E87" s="188" t="s">
        <v>94</v>
      </c>
      <c r="F87" s="241">
        <v>0</v>
      </c>
      <c r="G87" s="24"/>
      <c r="H87" s="24"/>
      <c r="I87" s="241">
        <v>0</v>
      </c>
      <c r="J87" s="37" t="str">
        <f t="shared" si="3"/>
        <v/>
      </c>
      <c r="K87" s="37" t="str">
        <f t="shared" si="4"/>
        <v/>
      </c>
    </row>
    <row r="88" spans="1:11" ht="20.100000000000001" customHeight="1" x14ac:dyDescent="0.25">
      <c r="A88" s="190"/>
      <c r="B88" s="190">
        <v>37</v>
      </c>
      <c r="C88" s="195"/>
      <c r="D88" s="195"/>
      <c r="E88" s="195" t="s">
        <v>95</v>
      </c>
      <c r="F88" s="245">
        <f>F89</f>
        <v>0</v>
      </c>
      <c r="G88" s="246">
        <v>0</v>
      </c>
      <c r="H88" s="246">
        <v>0</v>
      </c>
      <c r="I88" s="245">
        <f>I89</f>
        <v>0</v>
      </c>
      <c r="J88" s="35" t="str">
        <f t="shared" si="3"/>
        <v/>
      </c>
      <c r="K88" s="35" t="str">
        <f t="shared" si="4"/>
        <v/>
      </c>
    </row>
    <row r="89" spans="1:11" ht="20.100000000000001" customHeight="1" x14ac:dyDescent="0.25">
      <c r="A89" s="180"/>
      <c r="B89" s="184"/>
      <c r="C89" s="185">
        <v>372</v>
      </c>
      <c r="D89" s="185"/>
      <c r="E89" s="185" t="s">
        <v>96</v>
      </c>
      <c r="F89" s="258">
        <f>SUM(F90:F90)</f>
        <v>0</v>
      </c>
      <c r="G89" s="259"/>
      <c r="H89" s="259"/>
      <c r="I89" s="258">
        <f>SUM(I90:I90)</f>
        <v>0</v>
      </c>
      <c r="J89" s="36"/>
      <c r="K89" s="36" t="str">
        <f t="shared" si="4"/>
        <v/>
      </c>
    </row>
    <row r="90" spans="1:11" ht="20.100000000000001" customHeight="1" x14ac:dyDescent="0.25">
      <c r="A90" s="181"/>
      <c r="B90" s="187"/>
      <c r="C90" s="188"/>
      <c r="D90" s="188">
        <v>3722</v>
      </c>
      <c r="E90" s="188" t="s">
        <v>97</v>
      </c>
      <c r="F90" s="241">
        <v>0</v>
      </c>
      <c r="G90" s="24"/>
      <c r="H90" s="24"/>
      <c r="I90" s="241">
        <v>0</v>
      </c>
      <c r="J90" s="37"/>
      <c r="K90" s="37" t="str">
        <f t="shared" si="4"/>
        <v/>
      </c>
    </row>
    <row r="91" spans="1:11" ht="20.100000000000001" customHeight="1" x14ac:dyDescent="0.25">
      <c r="A91" s="190"/>
      <c r="B91" s="190">
        <v>38</v>
      </c>
      <c r="C91" s="195"/>
      <c r="D91" s="195"/>
      <c r="E91" s="195" t="s">
        <v>98</v>
      </c>
      <c r="F91" s="245">
        <f>F92</f>
        <v>1816.95</v>
      </c>
      <c r="G91" s="246">
        <f>SUM(G92)</f>
        <v>1800</v>
      </c>
      <c r="H91" s="246">
        <f>SUM(H92)</f>
        <v>1791</v>
      </c>
      <c r="I91" s="245">
        <f>I92</f>
        <v>1791</v>
      </c>
      <c r="J91" s="35">
        <f>IFERROR(I91/F91*100,"")</f>
        <v>98.571782382564194</v>
      </c>
      <c r="K91" s="35">
        <f>SUM(I91/H91)*100</f>
        <v>100</v>
      </c>
    </row>
    <row r="92" spans="1:11" ht="20.100000000000001" customHeight="1" x14ac:dyDescent="0.25">
      <c r="A92" s="180"/>
      <c r="B92" s="184"/>
      <c r="C92" s="185">
        <v>381</v>
      </c>
      <c r="D92" s="185"/>
      <c r="E92" s="185" t="s">
        <v>37</v>
      </c>
      <c r="F92" s="258">
        <f>F93</f>
        <v>1816.95</v>
      </c>
      <c r="G92" s="259">
        <v>1800</v>
      </c>
      <c r="H92" s="259">
        <v>1791</v>
      </c>
      <c r="I92" s="258">
        <f>I93</f>
        <v>1791</v>
      </c>
      <c r="J92" s="36"/>
      <c r="K92" s="36">
        <f>IFERROR(I92/G92*100,"")</f>
        <v>99.5</v>
      </c>
    </row>
    <row r="93" spans="1:11" ht="20.100000000000001" customHeight="1" x14ac:dyDescent="0.25">
      <c r="A93" s="181"/>
      <c r="B93" s="187"/>
      <c r="C93" s="188"/>
      <c r="D93" s="188">
        <v>3812</v>
      </c>
      <c r="E93" s="188" t="s">
        <v>99</v>
      </c>
      <c r="F93" s="241">
        <v>1816.95</v>
      </c>
      <c r="G93" s="24"/>
      <c r="H93" s="24"/>
      <c r="I93" s="241">
        <v>1791</v>
      </c>
      <c r="J93" s="37"/>
      <c r="K93" s="37" t="str">
        <f>IFERROR(I93/G93*100,"")</f>
        <v/>
      </c>
    </row>
    <row r="94" spans="1:11" ht="20.100000000000001" customHeight="1" x14ac:dyDescent="0.25">
      <c r="A94" s="196">
        <v>4</v>
      </c>
      <c r="B94" s="196"/>
      <c r="C94" s="196"/>
      <c r="D94" s="196"/>
      <c r="E94" s="197" t="s">
        <v>5</v>
      </c>
      <c r="F94" s="85">
        <f>F95</f>
        <v>1899.92</v>
      </c>
      <c r="G94" s="240">
        <f>G95</f>
        <v>5200</v>
      </c>
      <c r="H94" s="240">
        <f>SUM(H95)</f>
        <v>13616.83</v>
      </c>
      <c r="I94" s="85">
        <f>I95</f>
        <v>1304.6500000000001</v>
      </c>
      <c r="J94" s="86">
        <f>IFERROR(I94/F94*100,"")</f>
        <v>68.668680786559435</v>
      </c>
      <c r="K94" s="86">
        <f>IFERROR(I94/G94*100,"")</f>
        <v>25.089423076923079</v>
      </c>
    </row>
    <row r="95" spans="1:11" ht="20.100000000000001" customHeight="1" x14ac:dyDescent="0.25">
      <c r="A95" s="163"/>
      <c r="B95" s="163">
        <v>42</v>
      </c>
      <c r="C95" s="163"/>
      <c r="D95" s="163"/>
      <c r="E95" s="198" t="s">
        <v>58</v>
      </c>
      <c r="F95" s="245">
        <f>SUM(F96+F101)</f>
        <v>1899.92</v>
      </c>
      <c r="G95" s="246">
        <v>5200</v>
      </c>
      <c r="H95" s="264">
        <v>13616.83</v>
      </c>
      <c r="I95" s="245">
        <f>SUM(I96+I101)</f>
        <v>1304.6500000000001</v>
      </c>
      <c r="J95" s="35"/>
      <c r="K95" s="35"/>
    </row>
    <row r="96" spans="1:11" ht="20.100000000000001" customHeight="1" x14ac:dyDescent="0.25">
      <c r="A96" s="186"/>
      <c r="B96" s="186"/>
      <c r="C96" s="180">
        <v>422</v>
      </c>
      <c r="D96" s="180"/>
      <c r="E96" s="180" t="s">
        <v>59</v>
      </c>
      <c r="F96" s="258">
        <f>SUM(F97:F100)</f>
        <v>1875</v>
      </c>
      <c r="G96" s="259"/>
      <c r="H96" s="265"/>
      <c r="I96" s="258">
        <f>SUM(I97:I100)</f>
        <v>0</v>
      </c>
      <c r="J96" s="36"/>
      <c r="K96" s="36" t="str">
        <f>IFERROR(I96/G96*100,"")</f>
        <v/>
      </c>
    </row>
    <row r="97" spans="1:11" ht="20.100000000000001" customHeight="1" x14ac:dyDescent="0.25">
      <c r="A97" s="189"/>
      <c r="B97" s="189"/>
      <c r="C97" s="181"/>
      <c r="D97" s="181">
        <v>4221</v>
      </c>
      <c r="E97" s="181" t="s">
        <v>208</v>
      </c>
      <c r="F97" s="44">
        <v>0</v>
      </c>
      <c r="G97" s="24"/>
      <c r="H97" s="248"/>
      <c r="I97" s="44">
        <v>0</v>
      </c>
      <c r="J97" s="94"/>
      <c r="K97" s="94"/>
    </row>
    <row r="98" spans="1:11" ht="20.100000000000001" customHeight="1" x14ac:dyDescent="0.25">
      <c r="A98" s="189"/>
      <c r="B98" s="189"/>
      <c r="C98" s="181"/>
      <c r="D98" s="181">
        <v>4222</v>
      </c>
      <c r="E98" s="181" t="s">
        <v>259</v>
      </c>
      <c r="F98" s="44">
        <v>1875</v>
      </c>
      <c r="G98" s="24"/>
      <c r="H98" s="248"/>
      <c r="I98" s="44">
        <v>0</v>
      </c>
      <c r="J98" s="94"/>
      <c r="K98" s="94"/>
    </row>
    <row r="99" spans="1:11" ht="20.100000000000001" customHeight="1" x14ac:dyDescent="0.25">
      <c r="A99" s="189"/>
      <c r="B99" s="189"/>
      <c r="C99" s="181"/>
      <c r="D99" s="181">
        <v>4225</v>
      </c>
      <c r="E99" s="181" t="s">
        <v>204</v>
      </c>
      <c r="F99" s="241">
        <v>0</v>
      </c>
      <c r="G99" s="24"/>
      <c r="H99" s="248"/>
      <c r="I99" s="241">
        <v>0</v>
      </c>
      <c r="J99" s="37"/>
      <c r="K99" s="37" t="str">
        <f>IFERROR(I99/G99*100,"")</f>
        <v/>
      </c>
    </row>
    <row r="100" spans="1:11" ht="20.100000000000001" customHeight="1" x14ac:dyDescent="0.25">
      <c r="A100" s="189"/>
      <c r="B100" s="189"/>
      <c r="C100" s="181"/>
      <c r="D100" s="181">
        <v>4227</v>
      </c>
      <c r="E100" s="181" t="s">
        <v>205</v>
      </c>
      <c r="F100" s="241">
        <v>0</v>
      </c>
      <c r="G100" s="24"/>
      <c r="H100" s="248"/>
      <c r="I100" s="241">
        <v>0</v>
      </c>
      <c r="J100" s="37"/>
      <c r="K100" s="37"/>
    </row>
    <row r="101" spans="1:11" ht="20.100000000000001" customHeight="1" x14ac:dyDescent="0.25">
      <c r="A101" s="186"/>
      <c r="B101" s="186"/>
      <c r="C101" s="180">
        <v>424</v>
      </c>
      <c r="D101" s="180"/>
      <c r="E101" s="180" t="s">
        <v>60</v>
      </c>
      <c r="F101" s="258">
        <f>SUM(F102)</f>
        <v>24.92</v>
      </c>
      <c r="G101" s="259"/>
      <c r="H101" s="265"/>
      <c r="I101" s="258">
        <f>SUM(I102)</f>
        <v>1304.6500000000001</v>
      </c>
      <c r="J101" s="36"/>
      <c r="K101" s="36" t="str">
        <f>IFERROR(I101/G101*100,"")</f>
        <v/>
      </c>
    </row>
    <row r="102" spans="1:11" ht="20.100000000000001" customHeight="1" x14ac:dyDescent="0.25">
      <c r="A102" s="189"/>
      <c r="B102" s="189"/>
      <c r="C102" s="181"/>
      <c r="D102" s="181">
        <v>4241</v>
      </c>
      <c r="E102" s="181" t="s">
        <v>57</v>
      </c>
      <c r="F102" s="241">
        <v>24.92</v>
      </c>
      <c r="G102" s="24"/>
      <c r="H102" s="248"/>
      <c r="I102" s="241">
        <v>1304.6500000000001</v>
      </c>
      <c r="J102" s="37"/>
      <c r="K102" s="37" t="str">
        <f>IFERROR(I102/G102*100,"")</f>
        <v/>
      </c>
    </row>
  </sheetData>
  <mergeCells count="6">
    <mergeCell ref="A2:K2"/>
    <mergeCell ref="A40:E40"/>
    <mergeCell ref="A41:E41"/>
    <mergeCell ref="A6:E6"/>
    <mergeCell ref="A7:E7"/>
    <mergeCell ref="A4:K4"/>
  </mergeCells>
  <pageMargins left="0.7" right="0.7" top="0.75" bottom="0.75" header="0.3" footer="0.3"/>
  <pageSetup paperSize="9" scale="4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17"/>
  <sheetViews>
    <sheetView topLeftCell="A88" workbookViewId="0">
      <selection activeCell="C47" sqref="C47"/>
    </sheetView>
  </sheetViews>
  <sheetFormatPr defaultColWidth="8.85546875" defaultRowHeight="15" x14ac:dyDescent="0.25"/>
  <cols>
    <col min="1" max="2" width="5.42578125" bestFit="1" customWidth="1"/>
    <col min="3" max="3" width="43.5703125" customWidth="1"/>
    <col min="4" max="5" width="19.42578125" customWidth="1"/>
    <col min="6" max="6" width="18.85546875" customWidth="1"/>
    <col min="7" max="7" width="19.28515625" customWidth="1"/>
    <col min="8" max="8" width="11.42578125" customWidth="1"/>
    <col min="9" max="9" width="12" customWidth="1"/>
    <col min="10" max="10" width="8.85546875" customWidth="1"/>
    <col min="11" max="11" width="14.42578125" customWidth="1"/>
    <col min="12" max="12" width="8.85546875" customWidth="1"/>
  </cols>
  <sheetData>
    <row r="1" spans="1:9" ht="21" x14ac:dyDescent="0.35">
      <c r="A1" s="34" t="s">
        <v>106</v>
      </c>
    </row>
    <row r="2" spans="1:9" ht="18" x14ac:dyDescent="0.25">
      <c r="A2" s="1"/>
      <c r="B2" s="1"/>
      <c r="C2" s="1"/>
      <c r="D2" s="1"/>
      <c r="E2" s="1"/>
      <c r="F2" s="1"/>
      <c r="G2" s="2"/>
      <c r="H2" s="2"/>
    </row>
    <row r="3" spans="1:9" ht="15.75" customHeight="1" x14ac:dyDescent="0.25">
      <c r="A3" s="295" t="s">
        <v>237</v>
      </c>
      <c r="B3" s="295"/>
      <c r="C3" s="295"/>
      <c r="D3" s="295"/>
      <c r="E3" s="295"/>
      <c r="F3" s="295"/>
      <c r="G3" s="295"/>
      <c r="H3" s="295"/>
      <c r="I3" s="295"/>
    </row>
    <row r="4" spans="1:9" ht="18" x14ac:dyDescent="0.25">
      <c r="A4" s="1"/>
      <c r="B4" s="1"/>
      <c r="C4" s="1"/>
      <c r="D4" s="1"/>
      <c r="E4" s="1"/>
      <c r="F4" s="1"/>
      <c r="G4" s="2"/>
      <c r="H4" s="2"/>
    </row>
    <row r="5" spans="1:9" ht="37.5" customHeight="1" x14ac:dyDescent="0.25">
      <c r="A5" s="317" t="s">
        <v>6</v>
      </c>
      <c r="B5" s="317"/>
      <c r="C5" s="318"/>
      <c r="D5" s="223" t="s">
        <v>258</v>
      </c>
      <c r="E5" s="223" t="s">
        <v>263</v>
      </c>
      <c r="F5" s="223" t="s">
        <v>266</v>
      </c>
      <c r="G5" s="223" t="s">
        <v>267</v>
      </c>
      <c r="H5" s="18" t="s">
        <v>10</v>
      </c>
      <c r="I5" s="18" t="s">
        <v>10</v>
      </c>
    </row>
    <row r="6" spans="1:9" s="14" customFormat="1" ht="10.5" customHeight="1" x14ac:dyDescent="0.2">
      <c r="A6" s="320"/>
      <c r="B6" s="320"/>
      <c r="C6" s="321"/>
      <c r="D6" s="238">
        <v>2</v>
      </c>
      <c r="E6" s="238">
        <v>3</v>
      </c>
      <c r="F6" s="238">
        <v>4</v>
      </c>
      <c r="G6" s="238">
        <v>5</v>
      </c>
      <c r="H6" s="13" t="s">
        <v>12</v>
      </c>
      <c r="I6" s="13" t="s">
        <v>13</v>
      </c>
    </row>
    <row r="7" spans="1:9" ht="20.100000000000001" customHeight="1" x14ac:dyDescent="0.25">
      <c r="A7" s="87"/>
      <c r="B7" s="87"/>
      <c r="C7" s="87" t="s">
        <v>23</v>
      </c>
      <c r="D7" s="239">
        <f>SUM(D8+D11+D15+D18+D23+D26+D29+D32)</f>
        <v>1001718.96</v>
      </c>
      <c r="E7" s="239">
        <f>SUM(E8+E11+E15+E18+E21+E23+E26+E29)</f>
        <v>2198355.5100000002</v>
      </c>
      <c r="F7" s="239">
        <f>SUM(F8+F11+F15+F18+F23+F26+F29+F32)</f>
        <v>2446449.0099999998</v>
      </c>
      <c r="G7" s="239">
        <f>SUM(G8+G11+G15+G18+G23+G26+G29+G32)</f>
        <v>1086306.6200000001</v>
      </c>
      <c r="H7" s="111">
        <f t="shared" ref="H7:H13" si="0">IFERROR(G7/D7*100,"")</f>
        <v>108.44425067086682</v>
      </c>
      <c r="I7" s="88">
        <f t="shared" ref="I7:I13" si="1">IFERROR(G7/E7*100,"")</f>
        <v>49.414510758544232</v>
      </c>
    </row>
    <row r="8" spans="1:9" ht="20.100000000000001" customHeight="1" x14ac:dyDescent="0.25">
      <c r="A8" s="84"/>
      <c r="B8" s="84"/>
      <c r="C8" s="84" t="s">
        <v>70</v>
      </c>
      <c r="D8" s="85">
        <f t="shared" ref="D8:G9" si="2">D9</f>
        <v>729.98</v>
      </c>
      <c r="E8" s="250">
        <f t="shared" si="2"/>
        <v>729.96</v>
      </c>
      <c r="F8" s="250">
        <f t="shared" si="2"/>
        <v>3579.96</v>
      </c>
      <c r="G8" s="85">
        <f t="shared" si="2"/>
        <v>1249.0899999999999</v>
      </c>
      <c r="H8" s="105">
        <f t="shared" si="0"/>
        <v>171.11290720293707</v>
      </c>
      <c r="I8" s="86">
        <f t="shared" si="1"/>
        <v>171.11759548468407</v>
      </c>
    </row>
    <row r="9" spans="1:9" ht="20.100000000000001" customHeight="1" x14ac:dyDescent="0.25">
      <c r="A9" s="89">
        <v>6</v>
      </c>
      <c r="B9" s="89"/>
      <c r="C9" s="89" t="s">
        <v>2</v>
      </c>
      <c r="D9" s="251">
        <f t="shared" si="2"/>
        <v>729.98</v>
      </c>
      <c r="E9" s="251">
        <f t="shared" si="2"/>
        <v>729.96</v>
      </c>
      <c r="F9" s="251">
        <f t="shared" si="2"/>
        <v>3579.96</v>
      </c>
      <c r="G9" s="251">
        <f t="shared" si="2"/>
        <v>1249.0899999999999</v>
      </c>
      <c r="H9" s="112">
        <f t="shared" si="0"/>
        <v>171.11290720293707</v>
      </c>
      <c r="I9" s="90">
        <f t="shared" si="1"/>
        <v>171.11759548468407</v>
      </c>
    </row>
    <row r="10" spans="1:9" ht="20.100000000000001" customHeight="1" x14ac:dyDescent="0.25">
      <c r="A10" s="7"/>
      <c r="B10" s="7">
        <v>67</v>
      </c>
      <c r="C10" s="7" t="s">
        <v>102</v>
      </c>
      <c r="D10" s="44">
        <v>729.98</v>
      </c>
      <c r="E10" s="24">
        <v>729.96</v>
      </c>
      <c r="F10" s="24">
        <v>3579.96</v>
      </c>
      <c r="G10" s="44">
        <v>1249.0899999999999</v>
      </c>
      <c r="H10" s="46">
        <f t="shared" si="0"/>
        <v>171.11290720293707</v>
      </c>
      <c r="I10" s="46">
        <f t="shared" si="1"/>
        <v>171.11759548468407</v>
      </c>
    </row>
    <row r="11" spans="1:9" ht="20.100000000000001" customHeight="1" x14ac:dyDescent="0.25">
      <c r="A11" s="84"/>
      <c r="B11" s="84"/>
      <c r="C11" s="84" t="s">
        <v>72</v>
      </c>
      <c r="D11" s="240">
        <f>+D12</f>
        <v>0.05</v>
      </c>
      <c r="E11" s="240">
        <f>+E12</f>
        <v>4820</v>
      </c>
      <c r="F11" s="240">
        <f>+F12</f>
        <v>4820</v>
      </c>
      <c r="G11" s="240">
        <f>+G12</f>
        <v>7.0000000000000007E-2</v>
      </c>
      <c r="H11" s="105">
        <f t="shared" si="0"/>
        <v>140</v>
      </c>
      <c r="I11" s="86">
        <f t="shared" si="1"/>
        <v>1.4522821576763488E-3</v>
      </c>
    </row>
    <row r="12" spans="1:9" ht="20.100000000000001" customHeight="1" x14ac:dyDescent="0.25">
      <c r="A12" s="89">
        <v>6</v>
      </c>
      <c r="B12" s="89"/>
      <c r="C12" s="89" t="s">
        <v>2</v>
      </c>
      <c r="D12" s="243">
        <f>SUM(D13)</f>
        <v>0.05</v>
      </c>
      <c r="E12" s="243">
        <f>SUM(E13:E14)</f>
        <v>4820</v>
      </c>
      <c r="F12" s="243">
        <f>SUM(F13:F14)</f>
        <v>4820</v>
      </c>
      <c r="G12" s="243">
        <f>SUM(G13)</f>
        <v>7.0000000000000007E-2</v>
      </c>
      <c r="H12" s="112">
        <f t="shared" si="0"/>
        <v>140</v>
      </c>
      <c r="I12" s="90">
        <f t="shared" si="1"/>
        <v>1.4522821576763488E-3</v>
      </c>
    </row>
    <row r="13" spans="1:9" ht="20.100000000000001" customHeight="1" x14ac:dyDescent="0.25">
      <c r="A13" s="6"/>
      <c r="B13" s="6">
        <v>64</v>
      </c>
      <c r="C13" s="6" t="s">
        <v>78</v>
      </c>
      <c r="D13" s="44">
        <v>0.05</v>
      </c>
      <c r="E13" s="24">
        <v>20</v>
      </c>
      <c r="F13" s="24">
        <v>20</v>
      </c>
      <c r="G13" s="44">
        <v>7.0000000000000007E-2</v>
      </c>
      <c r="H13" s="46">
        <f t="shared" si="0"/>
        <v>140</v>
      </c>
      <c r="I13" s="46">
        <f t="shared" si="1"/>
        <v>0.35000000000000003</v>
      </c>
    </row>
    <row r="14" spans="1:9" ht="20.100000000000001" customHeight="1" x14ac:dyDescent="0.25">
      <c r="A14" s="6"/>
      <c r="B14" s="6">
        <v>66</v>
      </c>
      <c r="C14" s="6" t="s">
        <v>277</v>
      </c>
      <c r="D14" s="44">
        <v>0</v>
      </c>
      <c r="E14" s="24">
        <v>4800</v>
      </c>
      <c r="F14" s="24">
        <v>4800</v>
      </c>
      <c r="G14" s="44">
        <v>0</v>
      </c>
      <c r="H14" s="46"/>
      <c r="I14" s="46"/>
    </row>
    <row r="15" spans="1:9" ht="27.75" customHeight="1" x14ac:dyDescent="0.25">
      <c r="A15" s="84"/>
      <c r="B15" s="84"/>
      <c r="C15" s="93" t="s">
        <v>115</v>
      </c>
      <c r="D15" s="240">
        <f>+D16</f>
        <v>54576.89</v>
      </c>
      <c r="E15" s="240">
        <f>+E16</f>
        <v>109908.21</v>
      </c>
      <c r="F15" s="240">
        <f>+F16</f>
        <v>116680.55</v>
      </c>
      <c r="G15" s="240">
        <f>+G16</f>
        <v>67618.710000000006</v>
      </c>
      <c r="H15" s="105">
        <f>IFERROR(G15/D15*100,"")</f>
        <v>123.89623153682814</v>
      </c>
      <c r="I15" s="86">
        <f>IFERROR(G15/E15*100,"")</f>
        <v>61.5228926028365</v>
      </c>
    </row>
    <row r="16" spans="1:9" ht="20.100000000000001" customHeight="1" x14ac:dyDescent="0.25">
      <c r="A16" s="89">
        <v>6</v>
      </c>
      <c r="B16" s="89"/>
      <c r="C16" s="89" t="s">
        <v>2</v>
      </c>
      <c r="D16" s="243">
        <f>SUM(D17)</f>
        <v>54576.89</v>
      </c>
      <c r="E16" s="243">
        <f>SUM(E17)</f>
        <v>109908.21</v>
      </c>
      <c r="F16" s="243">
        <f>SUM(F17)</f>
        <v>116680.55</v>
      </c>
      <c r="G16" s="243">
        <f>SUM(G17)</f>
        <v>67618.710000000006</v>
      </c>
      <c r="H16" s="112">
        <f>IFERROR(G16/D16*100,"")</f>
        <v>123.89623153682814</v>
      </c>
      <c r="I16" s="90">
        <f>IFERROR(G16/E16*100,"")</f>
        <v>61.5228926028365</v>
      </c>
    </row>
    <row r="17" spans="1:9" ht="20.100000000000001" customHeight="1" x14ac:dyDescent="0.25">
      <c r="A17" s="6"/>
      <c r="B17" s="6">
        <v>67</v>
      </c>
      <c r="C17" s="7" t="s">
        <v>102</v>
      </c>
      <c r="D17" s="44">
        <v>54576.89</v>
      </c>
      <c r="E17" s="24">
        <v>109908.21</v>
      </c>
      <c r="F17" s="24">
        <v>116680.55</v>
      </c>
      <c r="G17" s="44">
        <v>67618.710000000006</v>
      </c>
      <c r="H17" s="46"/>
      <c r="I17" s="46"/>
    </row>
    <row r="18" spans="1:9" ht="20.100000000000001" customHeight="1" x14ac:dyDescent="0.25">
      <c r="A18" s="84"/>
      <c r="B18" s="84"/>
      <c r="C18" s="93" t="s">
        <v>75</v>
      </c>
      <c r="D18" s="240">
        <f>+D19</f>
        <v>17392.03</v>
      </c>
      <c r="E18" s="240">
        <f>+E19</f>
        <v>27700</v>
      </c>
      <c r="F18" s="240">
        <f>+F19</f>
        <v>17700</v>
      </c>
      <c r="G18" s="240">
        <f>+G19</f>
        <v>160</v>
      </c>
      <c r="H18" s="105">
        <f>IFERROR(G18/D18*100,"")</f>
        <v>0.91996161460163073</v>
      </c>
      <c r="I18" s="86">
        <f>IFERROR(G18/E18*100,"")</f>
        <v>0.57761732851985559</v>
      </c>
    </row>
    <row r="19" spans="1:9" ht="20.100000000000001" customHeight="1" x14ac:dyDescent="0.25">
      <c r="A19" s="4">
        <v>6</v>
      </c>
      <c r="B19" s="4"/>
      <c r="C19" s="4" t="s">
        <v>2</v>
      </c>
      <c r="D19" s="23">
        <f>SUM(D20)</f>
        <v>17392.03</v>
      </c>
      <c r="E19" s="23">
        <f>SUM(E20)</f>
        <v>27700</v>
      </c>
      <c r="F19" s="23">
        <f>SUM(F20)</f>
        <v>17700</v>
      </c>
      <c r="G19" s="23">
        <f>SUM(G20)</f>
        <v>160</v>
      </c>
      <c r="H19" s="113">
        <f>IFERROR(G19/D19*100,"")</f>
        <v>0.91996161460163073</v>
      </c>
      <c r="I19" s="49">
        <f>IFERROR(G19/E19*100,"")</f>
        <v>0.57761732851985559</v>
      </c>
    </row>
    <row r="20" spans="1:9" ht="27.75" customHeight="1" x14ac:dyDescent="0.25">
      <c r="A20" s="6"/>
      <c r="B20" s="6">
        <v>65</v>
      </c>
      <c r="C20" s="15" t="s">
        <v>79</v>
      </c>
      <c r="D20" s="44">
        <v>17392.03</v>
      </c>
      <c r="E20" s="24">
        <v>27700</v>
      </c>
      <c r="F20" s="24">
        <v>17700</v>
      </c>
      <c r="G20" s="44">
        <v>160</v>
      </c>
      <c r="H20" s="46">
        <f>IFERROR(G20/D20*100,"")</f>
        <v>0.91996161460163073</v>
      </c>
      <c r="I20" s="46">
        <f>IFERROR(G20/E20*100,"")</f>
        <v>0.57761732851985559</v>
      </c>
    </row>
    <row r="21" spans="1:9" ht="23.25" customHeight="1" x14ac:dyDescent="0.25">
      <c r="A21" s="84"/>
      <c r="B21" s="84"/>
      <c r="C21" s="84" t="s">
        <v>116</v>
      </c>
      <c r="D21" s="240">
        <f>+D22</f>
        <v>0</v>
      </c>
      <c r="E21" s="240">
        <f>+E22</f>
        <v>0</v>
      </c>
      <c r="F21" s="240">
        <f>+F22</f>
        <v>0</v>
      </c>
      <c r="G21" s="240">
        <f>+G22</f>
        <v>0</v>
      </c>
      <c r="H21" s="105" t="str">
        <f>IFERROR(G21/D21*100,"")</f>
        <v/>
      </c>
      <c r="I21" s="86" t="str">
        <f>IFERROR(G21/E21*100,"")</f>
        <v/>
      </c>
    </row>
    <row r="22" spans="1:9" ht="20.100000000000001" customHeight="1" x14ac:dyDescent="0.25">
      <c r="A22" s="6"/>
      <c r="B22" s="7">
        <v>63</v>
      </c>
      <c r="C22" s="7" t="s">
        <v>117</v>
      </c>
      <c r="D22" s="44"/>
      <c r="E22" s="24">
        <v>0</v>
      </c>
      <c r="F22" s="24">
        <v>0</v>
      </c>
      <c r="G22" s="44"/>
      <c r="H22" s="46"/>
      <c r="I22" s="46"/>
    </row>
    <row r="23" spans="1:9" ht="20.100000000000001" customHeight="1" x14ac:dyDescent="0.25">
      <c r="A23" s="84"/>
      <c r="B23" s="84"/>
      <c r="C23" s="84" t="s">
        <v>304</v>
      </c>
      <c r="D23" s="240">
        <f>+D24</f>
        <v>911845.73</v>
      </c>
      <c r="E23" s="240">
        <f>+E24</f>
        <v>2029427.34</v>
      </c>
      <c r="F23" s="240">
        <f>+F24</f>
        <v>2274898.5</v>
      </c>
      <c r="G23" s="240">
        <f>+G24</f>
        <v>994798.75</v>
      </c>
      <c r="H23" s="105">
        <f t="shared" ref="H23:H31" si="3">IFERROR(G23/D23*100,"")</f>
        <v>109.09726473139267</v>
      </c>
      <c r="I23" s="86">
        <f t="shared" ref="I23:I31" si="4">IFERROR(G23/E23*100,"")</f>
        <v>49.018692632769991</v>
      </c>
    </row>
    <row r="24" spans="1:9" ht="20.100000000000001" customHeight="1" x14ac:dyDescent="0.25">
      <c r="A24" s="89">
        <v>6</v>
      </c>
      <c r="B24" s="89"/>
      <c r="C24" s="89" t="s">
        <v>2</v>
      </c>
      <c r="D24" s="243">
        <f>SUM(D25:D25)</f>
        <v>911845.73</v>
      </c>
      <c r="E24" s="243">
        <f>SUM(E25:E25)</f>
        <v>2029427.34</v>
      </c>
      <c r="F24" s="243">
        <f>SUM(F25:F25)</f>
        <v>2274898.5</v>
      </c>
      <c r="G24" s="243">
        <f>SUM(G25:G25)</f>
        <v>994798.75</v>
      </c>
      <c r="H24" s="112">
        <f t="shared" si="3"/>
        <v>109.09726473139267</v>
      </c>
      <c r="I24" s="90">
        <f t="shared" si="4"/>
        <v>49.018692632769991</v>
      </c>
    </row>
    <row r="25" spans="1:9" ht="25.5" customHeight="1" x14ac:dyDescent="0.25">
      <c r="A25" s="7"/>
      <c r="B25" s="7">
        <v>63</v>
      </c>
      <c r="C25" s="7" t="s">
        <v>14</v>
      </c>
      <c r="D25" s="44">
        <v>911845.73</v>
      </c>
      <c r="E25" s="24">
        <v>2029427.34</v>
      </c>
      <c r="F25" s="24">
        <v>2274898.5</v>
      </c>
      <c r="G25" s="44">
        <v>994798.75</v>
      </c>
      <c r="H25" s="46">
        <f t="shared" si="3"/>
        <v>109.09726473139267</v>
      </c>
      <c r="I25" s="46">
        <f t="shared" si="4"/>
        <v>49.018692632769991</v>
      </c>
    </row>
    <row r="26" spans="1:9" ht="20.100000000000001" customHeight="1" x14ac:dyDescent="0.25">
      <c r="A26" s="84"/>
      <c r="B26" s="84"/>
      <c r="C26" s="84" t="s">
        <v>281</v>
      </c>
      <c r="D26" s="240">
        <f>+D27</f>
        <v>10134.280000000001</v>
      </c>
      <c r="E26" s="240">
        <f>+E27</f>
        <v>12000</v>
      </c>
      <c r="F26" s="240">
        <f>+F27</f>
        <v>10000</v>
      </c>
      <c r="G26" s="240">
        <f>+G27</f>
        <v>0</v>
      </c>
      <c r="H26" s="105">
        <f t="shared" si="3"/>
        <v>0</v>
      </c>
      <c r="I26" s="86">
        <f t="shared" si="4"/>
        <v>0</v>
      </c>
    </row>
    <row r="27" spans="1:9" ht="20.100000000000001" customHeight="1" x14ac:dyDescent="0.25">
      <c r="A27" s="89">
        <v>6</v>
      </c>
      <c r="B27" s="89"/>
      <c r="C27" s="89" t="s">
        <v>2</v>
      </c>
      <c r="D27" s="243">
        <f>SUM(D28:D28)</f>
        <v>10134.280000000001</v>
      </c>
      <c r="E27" s="243">
        <f>SUM(E28:E28)</f>
        <v>12000</v>
      </c>
      <c r="F27" s="243">
        <f>SUM(F28:F28)</f>
        <v>10000</v>
      </c>
      <c r="G27" s="243">
        <f>SUM(G28:G28)</f>
        <v>0</v>
      </c>
      <c r="H27" s="112">
        <f t="shared" si="3"/>
        <v>0</v>
      </c>
      <c r="I27" s="90">
        <f t="shared" si="4"/>
        <v>0</v>
      </c>
    </row>
    <row r="28" spans="1:9" ht="26.25" customHeight="1" x14ac:dyDescent="0.25">
      <c r="A28" s="7"/>
      <c r="B28" s="7">
        <v>63</v>
      </c>
      <c r="C28" s="7" t="s">
        <v>14</v>
      </c>
      <c r="D28" s="44">
        <v>10134.280000000001</v>
      </c>
      <c r="E28" s="24">
        <v>12000</v>
      </c>
      <c r="F28" s="24">
        <v>10000</v>
      </c>
      <c r="G28" s="44">
        <v>0</v>
      </c>
      <c r="H28" s="46">
        <f t="shared" si="3"/>
        <v>0</v>
      </c>
      <c r="I28" s="46">
        <f t="shared" si="4"/>
        <v>0</v>
      </c>
    </row>
    <row r="29" spans="1:9" ht="20.100000000000001" customHeight="1" x14ac:dyDescent="0.25">
      <c r="A29" s="84"/>
      <c r="B29" s="84"/>
      <c r="C29" s="84" t="s">
        <v>77</v>
      </c>
      <c r="D29" s="240">
        <f>+D30</f>
        <v>7040</v>
      </c>
      <c r="E29" s="240">
        <f>+E30</f>
        <v>13770</v>
      </c>
      <c r="F29" s="240">
        <f>+F30</f>
        <v>18770</v>
      </c>
      <c r="G29" s="240">
        <f>+G30</f>
        <v>22480</v>
      </c>
      <c r="H29" s="105">
        <f t="shared" si="3"/>
        <v>319.31818181818181</v>
      </c>
      <c r="I29" s="86">
        <f t="shared" si="4"/>
        <v>163.25344952795933</v>
      </c>
    </row>
    <row r="30" spans="1:9" ht="20.100000000000001" customHeight="1" x14ac:dyDescent="0.25">
      <c r="A30" s="89">
        <v>6</v>
      </c>
      <c r="B30" s="89"/>
      <c r="C30" s="89" t="s">
        <v>2</v>
      </c>
      <c r="D30" s="243">
        <f>SUM(D31)</f>
        <v>7040</v>
      </c>
      <c r="E30" s="243">
        <f>SUM(E31)</f>
        <v>13770</v>
      </c>
      <c r="F30" s="243">
        <f>SUM(F31)</f>
        <v>18770</v>
      </c>
      <c r="G30" s="243">
        <f>SUM(G31)</f>
        <v>22480</v>
      </c>
      <c r="H30" s="112">
        <f t="shared" si="3"/>
        <v>319.31818181818181</v>
      </c>
      <c r="I30" s="90">
        <f t="shared" si="4"/>
        <v>163.25344952795933</v>
      </c>
    </row>
    <row r="31" spans="1:9" ht="20.100000000000001" customHeight="1" x14ac:dyDescent="0.25">
      <c r="A31" s="7"/>
      <c r="B31" s="7">
        <v>66</v>
      </c>
      <c r="C31" s="7" t="s">
        <v>101</v>
      </c>
      <c r="D31" s="44">
        <v>7040</v>
      </c>
      <c r="E31" s="24">
        <v>13770</v>
      </c>
      <c r="F31" s="24">
        <v>18770</v>
      </c>
      <c r="G31" s="44">
        <v>22480</v>
      </c>
      <c r="H31" s="46">
        <f t="shared" si="3"/>
        <v>319.31818181818181</v>
      </c>
      <c r="I31" s="46">
        <f t="shared" si="4"/>
        <v>163.25344952795933</v>
      </c>
    </row>
    <row r="32" spans="1:9" ht="20.100000000000001" customHeight="1" x14ac:dyDescent="0.25">
      <c r="A32" s="84">
        <v>9</v>
      </c>
      <c r="B32" s="84"/>
      <c r="C32" s="104" t="s">
        <v>246</v>
      </c>
      <c r="D32" s="85"/>
      <c r="E32" s="240"/>
      <c r="F32" s="240">
        <f>SUM(F33)</f>
        <v>0</v>
      </c>
      <c r="G32" s="85"/>
      <c r="H32" s="105"/>
      <c r="I32" s="128"/>
    </row>
    <row r="33" spans="1:9" ht="15.75" customHeight="1" x14ac:dyDescent="0.25">
      <c r="A33" s="5"/>
      <c r="B33" s="5">
        <v>92</v>
      </c>
      <c r="C33" s="15" t="s">
        <v>247</v>
      </c>
      <c r="D33" s="241"/>
      <c r="E33" s="24"/>
      <c r="F33" s="24">
        <f>SUM(F34)</f>
        <v>0</v>
      </c>
      <c r="G33" s="241"/>
      <c r="H33" s="47"/>
      <c r="I33" s="47"/>
    </row>
    <row r="34" spans="1:9" ht="15.75" customHeight="1" x14ac:dyDescent="0.25">
      <c r="A34" s="5"/>
      <c r="B34" s="5"/>
      <c r="C34" s="15" t="s">
        <v>251</v>
      </c>
      <c r="D34" s="241"/>
      <c r="E34" s="24"/>
      <c r="F34" s="24"/>
      <c r="G34" s="241"/>
      <c r="H34" s="47"/>
      <c r="I34" s="47"/>
    </row>
    <row r="35" spans="1:9" ht="15.75" customHeight="1" x14ac:dyDescent="0.25">
      <c r="D35" s="252"/>
      <c r="E35" s="252"/>
      <c r="F35" s="252"/>
      <c r="G35" s="252"/>
      <c r="H35" s="30"/>
      <c r="I35" s="30"/>
    </row>
    <row r="36" spans="1:9" ht="15.75" customHeight="1" x14ac:dyDescent="0.25">
      <c r="D36" s="252"/>
      <c r="E36" s="252"/>
      <c r="F36" s="252"/>
      <c r="G36" s="252"/>
      <c r="H36" s="30"/>
      <c r="I36" s="30"/>
    </row>
    <row r="37" spans="1:9" ht="15.75" customHeight="1" x14ac:dyDescent="0.25">
      <c r="A37" s="1"/>
      <c r="B37" s="1"/>
      <c r="C37" s="1"/>
      <c r="D37" s="253"/>
      <c r="E37" s="253"/>
      <c r="F37" s="253"/>
      <c r="G37" s="254"/>
      <c r="H37" s="31"/>
      <c r="I37" s="31"/>
    </row>
    <row r="38" spans="1:9" ht="35.25" customHeight="1" x14ac:dyDescent="0.25">
      <c r="A38" s="317" t="s">
        <v>6</v>
      </c>
      <c r="B38" s="317"/>
      <c r="C38" s="318"/>
      <c r="D38" s="223" t="s">
        <v>258</v>
      </c>
      <c r="E38" s="223" t="s">
        <v>263</v>
      </c>
      <c r="F38" s="223" t="s">
        <v>266</v>
      </c>
      <c r="G38" s="223" t="s">
        <v>267</v>
      </c>
      <c r="H38" s="28" t="s">
        <v>10</v>
      </c>
      <c r="I38" s="28" t="s">
        <v>10</v>
      </c>
    </row>
    <row r="39" spans="1:9" s="14" customFormat="1" ht="11.25" x14ac:dyDescent="0.2">
      <c r="A39" s="322"/>
      <c r="B39" s="322"/>
      <c r="C39" s="323"/>
      <c r="D39" s="255">
        <v>2</v>
      </c>
      <c r="E39" s="255">
        <v>3</v>
      </c>
      <c r="F39" s="255">
        <v>4</v>
      </c>
      <c r="G39" s="255">
        <v>5</v>
      </c>
      <c r="H39" s="29" t="s">
        <v>12</v>
      </c>
      <c r="I39" s="29" t="s">
        <v>13</v>
      </c>
    </row>
    <row r="40" spans="1:9" ht="20.100000000000001" customHeight="1" x14ac:dyDescent="0.25">
      <c r="A40" s="87"/>
      <c r="B40" s="87"/>
      <c r="C40" s="87" t="s">
        <v>20</v>
      </c>
      <c r="D40" s="256">
        <f>SUM(D41+D48+D52+D57+D62+D69+D74+D78+D89+D92+D96)</f>
        <v>1161343.9099999999</v>
      </c>
      <c r="E40" s="239">
        <f>SUM(E41+E48+E52+E57+E62+E68+E74+E78+E89+E96)</f>
        <v>2198355.5100000002</v>
      </c>
      <c r="F40" s="239">
        <f>SUM(F41+F48+F52+F57+F62+F68+F74+F78+F89+F96)</f>
        <v>2302111.21</v>
      </c>
      <c r="G40" s="256">
        <f>SUM(G41+G48+G52+G57+G62+G69+G74+G78+G89+G92+G96)</f>
        <v>1085683.83</v>
      </c>
      <c r="H40" s="88">
        <f>IFERROR(G40/D40*100,"")</f>
        <v>93.485127071446058</v>
      </c>
      <c r="I40" s="88">
        <f>IFERROR(G40/E40*100,"")</f>
        <v>49.386180945774321</v>
      </c>
    </row>
    <row r="41" spans="1:9" ht="20.100000000000001" customHeight="1" x14ac:dyDescent="0.25">
      <c r="A41" s="84"/>
      <c r="B41" s="84"/>
      <c r="C41" s="84" t="s">
        <v>70</v>
      </c>
      <c r="D41" s="85">
        <f>SUM(D42)</f>
        <v>398.18</v>
      </c>
      <c r="E41" s="240">
        <f>SUM(E42)</f>
        <v>729.96</v>
      </c>
      <c r="F41" s="240">
        <f>SUM(F42+F47)</f>
        <v>3579.96</v>
      </c>
      <c r="G41" s="85">
        <f>SUM(G42)</f>
        <v>1448.18</v>
      </c>
      <c r="H41" s="86">
        <f>IFERROR(G41/D41*100,"")</f>
        <v>363.69983424581847</v>
      </c>
      <c r="I41" s="86">
        <f>IFERROR(G41/E41*100,"")</f>
        <v>198.39169269549015</v>
      </c>
    </row>
    <row r="42" spans="1:9" ht="20.100000000000001" customHeight="1" x14ac:dyDescent="0.25">
      <c r="A42" s="22">
        <v>3</v>
      </c>
      <c r="B42" s="22"/>
      <c r="C42" s="22" t="s">
        <v>3</v>
      </c>
      <c r="D42" s="257">
        <f>SUM(D43:D46)</f>
        <v>398.18</v>
      </c>
      <c r="E42" s="50">
        <f>SUM(E43+E44+E45+E46)</f>
        <v>729.96</v>
      </c>
      <c r="F42" s="50">
        <f>SUM(F43:F46)</f>
        <v>1779.96</v>
      </c>
      <c r="G42" s="257">
        <f>SUM(G43:G46)</f>
        <v>1448.18</v>
      </c>
      <c r="H42" s="48">
        <f>IFERROR(G42/D42*100,"")</f>
        <v>363.69983424581847</v>
      </c>
      <c r="I42" s="48">
        <f>IFERROR(G42/E42*100,"")</f>
        <v>198.39169269549015</v>
      </c>
    </row>
    <row r="43" spans="1:9" ht="20.100000000000001" customHeight="1" x14ac:dyDescent="0.25">
      <c r="A43" s="7"/>
      <c r="B43" s="7">
        <v>31</v>
      </c>
      <c r="C43" s="7" t="s">
        <v>4</v>
      </c>
      <c r="D43" s="44">
        <v>398.18</v>
      </c>
      <c r="E43" s="24">
        <v>729.96</v>
      </c>
      <c r="F43" s="24">
        <v>729.96</v>
      </c>
      <c r="G43" s="44">
        <v>398.18</v>
      </c>
      <c r="H43" s="46">
        <f>IFERROR(G43/D43*100,"")</f>
        <v>100</v>
      </c>
      <c r="I43" s="46">
        <f>IFERROR(G43/E43*100,"")</f>
        <v>54.548194421612138</v>
      </c>
    </row>
    <row r="44" spans="1:9" s="27" customFormat="1" ht="20.100000000000001" customHeight="1" x14ac:dyDescent="0.25">
      <c r="A44" s="6"/>
      <c r="B44" s="6">
        <v>32</v>
      </c>
      <c r="C44" s="5" t="s">
        <v>9</v>
      </c>
      <c r="D44" s="44">
        <v>0</v>
      </c>
      <c r="E44" s="24">
        <v>0</v>
      </c>
      <c r="F44" s="24">
        <v>1050</v>
      </c>
      <c r="G44" s="44">
        <v>1050</v>
      </c>
      <c r="H44" s="46"/>
      <c r="I44" s="46"/>
    </row>
    <row r="45" spans="1:9" ht="20.100000000000001" customHeight="1" x14ac:dyDescent="0.25">
      <c r="A45" s="6"/>
      <c r="B45" s="6">
        <v>34</v>
      </c>
      <c r="C45" s="6" t="s">
        <v>71</v>
      </c>
      <c r="D45" s="44">
        <v>0</v>
      </c>
      <c r="E45" s="24">
        <v>0</v>
      </c>
      <c r="F45" s="24">
        <v>0</v>
      </c>
      <c r="G45" s="44">
        <v>0</v>
      </c>
      <c r="H45" s="46" t="str">
        <f>IFERROR(G45/D45*100,"")</f>
        <v/>
      </c>
      <c r="I45" s="46" t="str">
        <f>IFERROR(G45/E45*100,"")</f>
        <v/>
      </c>
    </row>
    <row r="46" spans="1:9" ht="20.100000000000001" customHeight="1" x14ac:dyDescent="0.25">
      <c r="A46" s="6"/>
      <c r="B46" s="6">
        <v>37</v>
      </c>
      <c r="C46" s="6" t="s">
        <v>95</v>
      </c>
      <c r="D46" s="44">
        <v>0</v>
      </c>
      <c r="E46" s="24">
        <v>0</v>
      </c>
      <c r="F46" s="24">
        <v>0</v>
      </c>
      <c r="G46" s="44">
        <v>0</v>
      </c>
      <c r="H46" s="46"/>
      <c r="I46" s="46" t="str">
        <f>IFERROR(G46/E46*100,"")</f>
        <v/>
      </c>
    </row>
    <row r="47" spans="1:9" ht="20.100000000000001" customHeight="1" x14ac:dyDescent="0.25">
      <c r="A47" s="6"/>
      <c r="B47" s="6">
        <v>42</v>
      </c>
      <c r="C47" s="6" t="s">
        <v>58</v>
      </c>
      <c r="D47" s="44">
        <v>0</v>
      </c>
      <c r="E47" s="24">
        <v>0</v>
      </c>
      <c r="F47" s="24">
        <v>1800</v>
      </c>
      <c r="G47" s="44">
        <v>0</v>
      </c>
      <c r="H47" s="46"/>
      <c r="I47" s="46" t="str">
        <f>IFERROR(G47/E47*100,"")</f>
        <v/>
      </c>
    </row>
    <row r="48" spans="1:9" ht="20.100000000000001" customHeight="1" x14ac:dyDescent="0.25">
      <c r="A48" s="84"/>
      <c r="B48" s="84"/>
      <c r="C48" s="84" t="s">
        <v>72</v>
      </c>
      <c r="D48" s="85">
        <f>+D49</f>
        <v>0</v>
      </c>
      <c r="E48" s="240">
        <f>SUM(E49)</f>
        <v>4820</v>
      </c>
      <c r="F48" s="240">
        <f>SUM(F49)</f>
        <v>4820</v>
      </c>
      <c r="G48" s="85">
        <f>+G49</f>
        <v>0</v>
      </c>
      <c r="H48" s="86">
        <v>0</v>
      </c>
      <c r="I48" s="86">
        <f>IFERROR(G48/E48*100,"")</f>
        <v>0</v>
      </c>
    </row>
    <row r="49" spans="1:9" ht="20.100000000000001" customHeight="1" x14ac:dyDescent="0.25">
      <c r="A49" s="22">
        <v>3</v>
      </c>
      <c r="B49" s="22"/>
      <c r="C49" s="22" t="s">
        <v>3</v>
      </c>
      <c r="D49" s="257">
        <f>+D50</f>
        <v>0</v>
      </c>
      <c r="E49" s="50">
        <f>SUM(E50:E51)</f>
        <v>4820</v>
      </c>
      <c r="F49" s="50">
        <f>SUM(F50:F51)</f>
        <v>4820</v>
      </c>
      <c r="G49" s="257">
        <f>+G50</f>
        <v>0</v>
      </c>
      <c r="H49" s="48" t="str">
        <f>IFERROR(G49/D49*100,"")</f>
        <v/>
      </c>
      <c r="I49" s="48">
        <f>IFERROR(G49/E49*100,"")</f>
        <v>0</v>
      </c>
    </row>
    <row r="50" spans="1:9" ht="20.100000000000001" customHeight="1" x14ac:dyDescent="0.25">
      <c r="A50" s="6"/>
      <c r="B50" s="6">
        <v>32</v>
      </c>
      <c r="C50" s="6" t="s">
        <v>9</v>
      </c>
      <c r="D50" s="44">
        <v>0</v>
      </c>
      <c r="E50" s="24">
        <v>2820</v>
      </c>
      <c r="F50" s="24">
        <v>2820</v>
      </c>
      <c r="G50" s="44">
        <v>0</v>
      </c>
      <c r="H50" s="46" t="str">
        <f>IFERROR(G50/D50*100,"")</f>
        <v/>
      </c>
      <c r="I50" s="46"/>
    </row>
    <row r="51" spans="1:9" ht="20.100000000000001" customHeight="1" x14ac:dyDescent="0.25">
      <c r="A51" s="6"/>
      <c r="B51" s="6">
        <v>42</v>
      </c>
      <c r="C51" s="6" t="s">
        <v>58</v>
      </c>
      <c r="D51" s="44">
        <v>0</v>
      </c>
      <c r="E51" s="24">
        <v>2000</v>
      </c>
      <c r="F51" s="24">
        <v>2000</v>
      </c>
      <c r="G51" s="44">
        <v>0</v>
      </c>
      <c r="H51" s="46"/>
      <c r="I51" s="46"/>
    </row>
    <row r="52" spans="1:9" ht="20.100000000000001" customHeight="1" x14ac:dyDescent="0.25">
      <c r="A52" s="91"/>
      <c r="B52" s="91"/>
      <c r="C52" s="92" t="s">
        <v>73</v>
      </c>
      <c r="D52" s="85">
        <f>+D53</f>
        <v>0</v>
      </c>
      <c r="E52" s="85">
        <f>E53</f>
        <v>0</v>
      </c>
      <c r="F52" s="85">
        <f>SUM(F53+F56)</f>
        <v>4702.7</v>
      </c>
      <c r="G52" s="85">
        <f>+G53</f>
        <v>0</v>
      </c>
      <c r="H52" s="86" t="str">
        <f t="shared" ref="H52:H75" si="5">IFERROR(G52/D52*100,"")</f>
        <v/>
      </c>
      <c r="I52" s="86">
        <f>SUM(G52/F52)</f>
        <v>0</v>
      </c>
    </row>
    <row r="53" spans="1:9" ht="20.100000000000001" customHeight="1" x14ac:dyDescent="0.25">
      <c r="A53" s="89">
        <v>3</v>
      </c>
      <c r="B53" s="89"/>
      <c r="C53" s="89" t="s">
        <v>3</v>
      </c>
      <c r="D53" s="243">
        <f>SUM(D54:D55)</f>
        <v>0</v>
      </c>
      <c r="E53" s="243">
        <f>E55</f>
        <v>0</v>
      </c>
      <c r="F53" s="243">
        <f>SUM(F54:F55)</f>
        <v>3585.87</v>
      </c>
      <c r="G53" s="243">
        <f>SUM(G54:G55)</f>
        <v>0</v>
      </c>
      <c r="H53" s="90" t="str">
        <f t="shared" si="5"/>
        <v/>
      </c>
      <c r="I53" s="90">
        <f>SUM(G53/F53)</f>
        <v>0</v>
      </c>
    </row>
    <row r="54" spans="1:9" ht="20.100000000000001" customHeight="1" x14ac:dyDescent="0.25">
      <c r="A54" s="6"/>
      <c r="B54" s="5">
        <v>32</v>
      </c>
      <c r="C54" s="7" t="s">
        <v>4</v>
      </c>
      <c r="D54" s="44">
        <v>0</v>
      </c>
      <c r="E54" s="24">
        <v>0</v>
      </c>
      <c r="F54" s="24">
        <v>3563.77</v>
      </c>
      <c r="G54" s="44">
        <v>0</v>
      </c>
      <c r="H54" s="46" t="str">
        <f t="shared" si="5"/>
        <v/>
      </c>
      <c r="I54" s="94">
        <f>SUM(G54/F54)</f>
        <v>0</v>
      </c>
    </row>
    <row r="55" spans="1:9" ht="20.100000000000001" customHeight="1" x14ac:dyDescent="0.25">
      <c r="A55" s="6"/>
      <c r="B55" s="6">
        <v>34</v>
      </c>
      <c r="C55" s="6" t="s">
        <v>71</v>
      </c>
      <c r="D55" s="44">
        <v>0</v>
      </c>
      <c r="E55" s="24">
        <v>0</v>
      </c>
      <c r="F55" s="24">
        <v>22.1</v>
      </c>
      <c r="G55" s="44">
        <v>0</v>
      </c>
      <c r="H55" s="46" t="str">
        <f t="shared" si="5"/>
        <v/>
      </c>
      <c r="I55" s="94">
        <f>SUM(G55/F55)</f>
        <v>0</v>
      </c>
    </row>
    <row r="56" spans="1:9" ht="20.100000000000001" customHeight="1" x14ac:dyDescent="0.25">
      <c r="A56" s="6"/>
      <c r="B56" s="6">
        <v>42</v>
      </c>
      <c r="C56" s="6" t="s">
        <v>58</v>
      </c>
      <c r="D56" s="44">
        <v>0</v>
      </c>
      <c r="E56" s="24">
        <v>0</v>
      </c>
      <c r="F56" s="24">
        <v>1116.83</v>
      </c>
      <c r="G56" s="44">
        <v>0</v>
      </c>
      <c r="H56" s="46" t="str">
        <f t="shared" si="5"/>
        <v/>
      </c>
      <c r="I56" s="46"/>
    </row>
    <row r="57" spans="1:9" ht="26.25" customHeight="1" x14ac:dyDescent="0.25">
      <c r="A57" s="84"/>
      <c r="B57" s="84"/>
      <c r="C57" s="93" t="s">
        <v>74</v>
      </c>
      <c r="D57" s="85">
        <f>D58</f>
        <v>64344.66</v>
      </c>
      <c r="E57" s="240">
        <f>E58</f>
        <v>109908.21</v>
      </c>
      <c r="F57" s="240">
        <f>SUM(F58+F61)</f>
        <v>116680.55</v>
      </c>
      <c r="G57" s="85">
        <f>SUM(G58+G61)</f>
        <v>76018.05</v>
      </c>
      <c r="H57" s="86">
        <f t="shared" si="5"/>
        <v>118.14197168809346</v>
      </c>
      <c r="I57" s="86">
        <f>IFERROR(G57/E57*100,"")</f>
        <v>69.165033258207004</v>
      </c>
    </row>
    <row r="58" spans="1:9" ht="20.100000000000001" customHeight="1" x14ac:dyDescent="0.25">
      <c r="A58" s="21">
        <v>3</v>
      </c>
      <c r="B58" s="21"/>
      <c r="C58" s="21" t="s">
        <v>3</v>
      </c>
      <c r="D58" s="258">
        <f>SUM(D59:D60)</f>
        <v>64344.66</v>
      </c>
      <c r="E58" s="259">
        <f>SUM(E59:E60)</f>
        <v>109908.21</v>
      </c>
      <c r="F58" s="259">
        <f>SUM(F59+F60)</f>
        <v>116680.55</v>
      </c>
      <c r="G58" s="258">
        <f>SUM(G59:G60)</f>
        <v>75638.320000000007</v>
      </c>
      <c r="H58" s="36">
        <f t="shared" si="5"/>
        <v>117.55182170517335</v>
      </c>
      <c r="I58" s="36">
        <f>IFERROR(G58/E58*100,"")</f>
        <v>68.819535865428065</v>
      </c>
    </row>
    <row r="59" spans="1:9" ht="20.100000000000001" customHeight="1" x14ac:dyDescent="0.25">
      <c r="A59" s="6"/>
      <c r="B59" s="6">
        <v>32</v>
      </c>
      <c r="C59" s="5" t="s">
        <v>9</v>
      </c>
      <c r="D59" s="44">
        <v>63848.36</v>
      </c>
      <c r="E59" s="24">
        <v>108908.21</v>
      </c>
      <c r="F59" s="24">
        <v>115480.55</v>
      </c>
      <c r="G59" s="44">
        <v>75174.100000000006</v>
      </c>
      <c r="H59" s="46">
        <f t="shared" si="5"/>
        <v>117.73849790347003</v>
      </c>
      <c r="I59" s="46">
        <f>IFERROR(G59/E59*100,"")</f>
        <v>69.025191030134465</v>
      </c>
    </row>
    <row r="60" spans="1:9" ht="20.100000000000001" customHeight="1" x14ac:dyDescent="0.25">
      <c r="A60" s="6"/>
      <c r="B60" s="6">
        <v>34</v>
      </c>
      <c r="C60" s="6" t="s">
        <v>71</v>
      </c>
      <c r="D60" s="44">
        <v>496.3</v>
      </c>
      <c r="E60" s="24">
        <v>1000</v>
      </c>
      <c r="F60" s="24">
        <v>1200</v>
      </c>
      <c r="G60" s="44">
        <v>464.22</v>
      </c>
      <c r="H60" s="46">
        <f t="shared" si="5"/>
        <v>93.53616764054</v>
      </c>
      <c r="I60" s="46">
        <f>IFERROR(G60/E60*100,"")</f>
        <v>46.422000000000004</v>
      </c>
    </row>
    <row r="61" spans="1:9" ht="20.100000000000001" customHeight="1" x14ac:dyDescent="0.25">
      <c r="A61" s="6"/>
      <c r="B61" s="6">
        <v>42</v>
      </c>
      <c r="C61" s="6" t="s">
        <v>58</v>
      </c>
      <c r="D61" s="44">
        <v>0</v>
      </c>
      <c r="E61" s="24">
        <v>0</v>
      </c>
      <c r="F61" s="24">
        <v>0</v>
      </c>
      <c r="G61" s="44">
        <v>379.73</v>
      </c>
      <c r="H61" s="46" t="str">
        <f t="shared" si="5"/>
        <v/>
      </c>
      <c r="I61" s="46"/>
    </row>
    <row r="62" spans="1:9" ht="20.100000000000001" customHeight="1" x14ac:dyDescent="0.25">
      <c r="A62" s="84"/>
      <c r="B62" s="84"/>
      <c r="C62" s="93" t="s">
        <v>75</v>
      </c>
      <c r="D62" s="85">
        <f>SUM(D63+D67)</f>
        <v>16491.98</v>
      </c>
      <c r="E62" s="240">
        <f>SUM(E63+E67)</f>
        <v>27700</v>
      </c>
      <c r="F62" s="240">
        <f>SUM(F63+F67)</f>
        <v>17700</v>
      </c>
      <c r="G62" s="85">
        <f>SUM(G63+G67)</f>
        <v>0</v>
      </c>
      <c r="H62" s="86">
        <f t="shared" si="5"/>
        <v>0</v>
      </c>
      <c r="I62" s="86">
        <f t="shared" ref="I62:I71" si="6">IFERROR(G62/E62*100,"")</f>
        <v>0</v>
      </c>
    </row>
    <row r="63" spans="1:9" ht="20.100000000000001" customHeight="1" x14ac:dyDescent="0.25">
      <c r="A63" s="22">
        <v>3</v>
      </c>
      <c r="B63" s="22"/>
      <c r="C63" s="22" t="s">
        <v>3</v>
      </c>
      <c r="D63" s="257">
        <f>SUM(D64:D66)</f>
        <v>16491.98</v>
      </c>
      <c r="E63" s="50">
        <f>SUM(E64:E66)</f>
        <v>25700</v>
      </c>
      <c r="F63" s="50">
        <f>SUM(F64:F66)</f>
        <v>14700</v>
      </c>
      <c r="G63" s="257">
        <f>SUM(G64:G66)</f>
        <v>0</v>
      </c>
      <c r="H63" s="48">
        <f t="shared" si="5"/>
        <v>0</v>
      </c>
      <c r="I63" s="48">
        <f t="shared" si="6"/>
        <v>0</v>
      </c>
    </row>
    <row r="64" spans="1:9" ht="20.100000000000001" customHeight="1" x14ac:dyDescent="0.25">
      <c r="A64" s="6"/>
      <c r="B64" s="6">
        <v>31</v>
      </c>
      <c r="C64" s="5" t="s">
        <v>4</v>
      </c>
      <c r="D64" s="44">
        <v>0</v>
      </c>
      <c r="E64" s="24">
        <v>0</v>
      </c>
      <c r="F64" s="24">
        <v>0</v>
      </c>
      <c r="G64" s="44">
        <v>0</v>
      </c>
      <c r="H64" s="46" t="str">
        <f t="shared" si="5"/>
        <v/>
      </c>
      <c r="I64" s="46" t="str">
        <f t="shared" si="6"/>
        <v/>
      </c>
    </row>
    <row r="65" spans="1:9" ht="20.100000000000001" customHeight="1" x14ac:dyDescent="0.25">
      <c r="A65" s="6"/>
      <c r="B65" s="6">
        <v>32</v>
      </c>
      <c r="C65" s="6" t="s">
        <v>9</v>
      </c>
      <c r="D65" s="44">
        <v>16491.98</v>
      </c>
      <c r="E65" s="24">
        <v>25500</v>
      </c>
      <c r="F65" s="24">
        <v>14500</v>
      </c>
      <c r="G65" s="44">
        <v>0</v>
      </c>
      <c r="H65" s="46">
        <f t="shared" si="5"/>
        <v>0</v>
      </c>
      <c r="I65" s="46">
        <f t="shared" si="6"/>
        <v>0</v>
      </c>
    </row>
    <row r="66" spans="1:9" ht="20.100000000000001" customHeight="1" x14ac:dyDescent="0.25">
      <c r="A66" s="6"/>
      <c r="B66" s="6">
        <v>34</v>
      </c>
      <c r="C66" s="5" t="s">
        <v>71</v>
      </c>
      <c r="D66" s="44">
        <v>0</v>
      </c>
      <c r="E66" s="24">
        <v>200</v>
      </c>
      <c r="F66" s="24">
        <v>200</v>
      </c>
      <c r="G66" s="44">
        <v>0</v>
      </c>
      <c r="H66" s="46" t="str">
        <f t="shared" si="5"/>
        <v/>
      </c>
      <c r="I66" s="46">
        <f t="shared" si="6"/>
        <v>0</v>
      </c>
    </row>
    <row r="67" spans="1:9" ht="20.100000000000001" customHeight="1" x14ac:dyDescent="0.25">
      <c r="A67" s="6"/>
      <c r="B67" s="6">
        <v>42</v>
      </c>
      <c r="C67" s="6" t="s">
        <v>58</v>
      </c>
      <c r="D67" s="44">
        <v>0</v>
      </c>
      <c r="E67" s="24">
        <v>2000</v>
      </c>
      <c r="F67" s="24">
        <v>3000</v>
      </c>
      <c r="G67" s="44">
        <v>0</v>
      </c>
      <c r="H67" s="46" t="str">
        <f t="shared" si="5"/>
        <v/>
      </c>
      <c r="I67" s="46">
        <f t="shared" si="6"/>
        <v>0</v>
      </c>
    </row>
    <row r="68" spans="1:9" ht="24.75" customHeight="1" x14ac:dyDescent="0.25">
      <c r="A68" s="84"/>
      <c r="B68" s="84"/>
      <c r="C68" s="93" t="s">
        <v>76</v>
      </c>
      <c r="D68" s="240">
        <f>SUM(D69+D73)</f>
        <v>972.81999999999994</v>
      </c>
      <c r="E68" s="240">
        <f>SUM(E69:E73)</f>
        <v>0</v>
      </c>
      <c r="F68" s="240">
        <f>SUM(F69+F73)</f>
        <v>11439.66</v>
      </c>
      <c r="G68" s="240">
        <f>SUM(G69+G73)</f>
        <v>1580.54</v>
      </c>
      <c r="H68" s="86">
        <f t="shared" si="5"/>
        <v>162.46993277276371</v>
      </c>
      <c r="I68" s="86" t="str">
        <f t="shared" si="6"/>
        <v/>
      </c>
    </row>
    <row r="69" spans="1:9" ht="20.100000000000001" customHeight="1" x14ac:dyDescent="0.25">
      <c r="A69" s="22">
        <v>3</v>
      </c>
      <c r="B69" s="22"/>
      <c r="C69" s="22" t="s">
        <v>3</v>
      </c>
      <c r="D69" s="50">
        <f>SUM(D70:D72)</f>
        <v>947.9</v>
      </c>
      <c r="E69" s="50">
        <f>E70</f>
        <v>0</v>
      </c>
      <c r="F69" s="50">
        <f>SUM(F70:F72)</f>
        <v>6939.66</v>
      </c>
      <c r="G69" s="50">
        <f>SUM(G70:G72)</f>
        <v>655.62</v>
      </c>
      <c r="H69" s="48">
        <f t="shared" si="5"/>
        <v>69.165523789429258</v>
      </c>
      <c r="I69" s="48" t="str">
        <f t="shared" si="6"/>
        <v/>
      </c>
    </row>
    <row r="70" spans="1:9" ht="20.100000000000001" customHeight="1" x14ac:dyDescent="0.25">
      <c r="A70" s="6"/>
      <c r="B70" s="6">
        <v>31</v>
      </c>
      <c r="C70" s="5" t="s">
        <v>4</v>
      </c>
      <c r="D70" s="44">
        <v>0</v>
      </c>
      <c r="E70" s="24">
        <v>0</v>
      </c>
      <c r="F70" s="24">
        <v>0</v>
      </c>
      <c r="G70" s="44">
        <v>0</v>
      </c>
      <c r="H70" s="46" t="str">
        <f t="shared" si="5"/>
        <v/>
      </c>
      <c r="I70" s="46" t="str">
        <f t="shared" si="6"/>
        <v/>
      </c>
    </row>
    <row r="71" spans="1:9" ht="20.100000000000001" customHeight="1" x14ac:dyDescent="0.25">
      <c r="A71" s="6"/>
      <c r="B71" s="6">
        <v>32</v>
      </c>
      <c r="C71" s="5" t="s">
        <v>9</v>
      </c>
      <c r="D71" s="44">
        <v>947.9</v>
      </c>
      <c r="E71" s="24">
        <v>0</v>
      </c>
      <c r="F71" s="24">
        <v>6039.66</v>
      </c>
      <c r="G71" s="44">
        <v>655.62</v>
      </c>
      <c r="H71" s="46">
        <f t="shared" si="5"/>
        <v>69.165523789429258</v>
      </c>
      <c r="I71" s="46" t="str">
        <f t="shared" si="6"/>
        <v/>
      </c>
    </row>
    <row r="72" spans="1:9" ht="20.100000000000001" customHeight="1" x14ac:dyDescent="0.25">
      <c r="A72" s="6"/>
      <c r="B72" s="6">
        <v>34</v>
      </c>
      <c r="C72" s="5" t="s">
        <v>71</v>
      </c>
      <c r="D72" s="44">
        <v>0</v>
      </c>
      <c r="E72" s="24">
        <v>0</v>
      </c>
      <c r="F72" s="24">
        <v>900</v>
      </c>
      <c r="G72" s="44">
        <v>0</v>
      </c>
      <c r="H72" s="46" t="str">
        <f t="shared" si="5"/>
        <v/>
      </c>
      <c r="I72" s="46"/>
    </row>
    <row r="73" spans="1:9" ht="20.100000000000001" customHeight="1" x14ac:dyDescent="0.25">
      <c r="A73" s="6"/>
      <c r="B73" s="6">
        <v>42</v>
      </c>
      <c r="C73" s="5" t="s">
        <v>105</v>
      </c>
      <c r="D73" s="44">
        <v>24.92</v>
      </c>
      <c r="E73" s="24">
        <v>0</v>
      </c>
      <c r="F73" s="24">
        <v>4500</v>
      </c>
      <c r="G73" s="44">
        <v>924.92</v>
      </c>
      <c r="H73" s="46">
        <f t="shared" si="5"/>
        <v>3711.5569823434989</v>
      </c>
      <c r="I73" s="46"/>
    </row>
    <row r="74" spans="1:9" ht="20.100000000000001" customHeight="1" x14ac:dyDescent="0.25">
      <c r="A74" s="84"/>
      <c r="B74" s="84"/>
      <c r="C74" s="84" t="s">
        <v>279</v>
      </c>
      <c r="D74" s="85">
        <v>0</v>
      </c>
      <c r="E74" s="240">
        <f>SUM(E75+E82)</f>
        <v>0</v>
      </c>
      <c r="F74" s="240">
        <f>SUM(F75)</f>
        <v>0</v>
      </c>
      <c r="G74" s="85">
        <v>0</v>
      </c>
      <c r="H74" s="86" t="str">
        <f t="shared" si="5"/>
        <v/>
      </c>
      <c r="I74" s="86" t="str">
        <f>IFERROR(G74/E74*100,"")</f>
        <v/>
      </c>
    </row>
    <row r="75" spans="1:9" ht="20.100000000000001" customHeight="1" x14ac:dyDescent="0.25">
      <c r="A75" s="22">
        <v>3</v>
      </c>
      <c r="B75" s="22"/>
      <c r="C75" s="22" t="s">
        <v>3</v>
      </c>
      <c r="D75" s="257">
        <v>0</v>
      </c>
      <c r="E75" s="50">
        <f>SUM(E76)</f>
        <v>0</v>
      </c>
      <c r="F75" s="50">
        <f>SUM(F76)</f>
        <v>0</v>
      </c>
      <c r="G75" s="257">
        <v>0</v>
      </c>
      <c r="H75" s="48" t="str">
        <f t="shared" si="5"/>
        <v/>
      </c>
      <c r="I75" s="48" t="str">
        <f>IFERROR(G75/E75*100,"")</f>
        <v/>
      </c>
    </row>
    <row r="76" spans="1:9" ht="20.100000000000001" customHeight="1" x14ac:dyDescent="0.25">
      <c r="A76" s="7"/>
      <c r="B76" s="7">
        <v>31</v>
      </c>
      <c r="C76" s="7" t="s">
        <v>4</v>
      </c>
      <c r="D76" s="44">
        <v>0</v>
      </c>
      <c r="E76" s="24">
        <v>0</v>
      </c>
      <c r="F76" s="24">
        <v>0</v>
      </c>
      <c r="G76" s="44">
        <v>0</v>
      </c>
      <c r="H76" s="46"/>
      <c r="I76" s="46"/>
    </row>
    <row r="77" spans="1:9" ht="20.100000000000001" customHeight="1" x14ac:dyDescent="0.25">
      <c r="A77" s="7"/>
      <c r="B77" s="6">
        <v>32</v>
      </c>
      <c r="C77" s="5" t="s">
        <v>9</v>
      </c>
      <c r="D77" s="44">
        <v>0</v>
      </c>
      <c r="E77" s="24">
        <v>12000</v>
      </c>
      <c r="F77" s="24">
        <v>10000</v>
      </c>
      <c r="G77" s="44">
        <v>0</v>
      </c>
      <c r="H77" s="46"/>
      <c r="I77" s="46"/>
    </row>
    <row r="78" spans="1:9" ht="20.100000000000001" customHeight="1" x14ac:dyDescent="0.25">
      <c r="A78" s="84"/>
      <c r="B78" s="84"/>
      <c r="C78" s="84" t="s">
        <v>278</v>
      </c>
      <c r="D78" s="85">
        <f>SUM(D79+D85)</f>
        <v>1061712.45</v>
      </c>
      <c r="E78" s="240">
        <f>SUM(E79+E85)</f>
        <v>2029427.34</v>
      </c>
      <c r="F78" s="240">
        <f>SUM(F79+F85)</f>
        <v>2114418.34</v>
      </c>
      <c r="G78" s="85">
        <f>SUM(G79+G85)</f>
        <v>993581.98</v>
      </c>
      <c r="H78" s="86">
        <f>IFERROR(G78/D78*100,"")</f>
        <v>93.582964012525238</v>
      </c>
      <c r="I78" s="86">
        <f t="shared" ref="I78:I83" si="7">IFERROR(G78/E78*100,"")</f>
        <v>48.958736310313036</v>
      </c>
    </row>
    <row r="79" spans="1:9" ht="20.100000000000001" customHeight="1" x14ac:dyDescent="0.25">
      <c r="A79" s="22">
        <v>3</v>
      </c>
      <c r="B79" s="22"/>
      <c r="C79" s="22" t="s">
        <v>3</v>
      </c>
      <c r="D79" s="257">
        <f>SUM(D80:D84)</f>
        <v>1061712.45</v>
      </c>
      <c r="E79" s="50">
        <f>SUM(E80:E84)</f>
        <v>2028227.34</v>
      </c>
      <c r="F79" s="50">
        <f>SUM(F80:F84)</f>
        <v>2113218.34</v>
      </c>
      <c r="G79" s="257">
        <f>SUM(G80:G84)</f>
        <v>993581.98</v>
      </c>
      <c r="H79" s="48">
        <f>IFERROR(G79/D79*100,"")</f>
        <v>93.582964012525238</v>
      </c>
      <c r="I79" s="48">
        <f t="shared" si="7"/>
        <v>48.987702729616096</v>
      </c>
    </row>
    <row r="80" spans="1:9" ht="20.100000000000001" customHeight="1" x14ac:dyDescent="0.25">
      <c r="A80" s="7"/>
      <c r="B80" s="7">
        <v>31</v>
      </c>
      <c r="C80" s="7" t="s">
        <v>4</v>
      </c>
      <c r="D80" s="44">
        <v>1055001.99</v>
      </c>
      <c r="E80" s="24">
        <v>2015427.34</v>
      </c>
      <c r="F80" s="24">
        <v>2100427.34</v>
      </c>
      <c r="G80" s="44">
        <v>987824.03</v>
      </c>
      <c r="H80" s="46">
        <f>IFERROR(G80/D80*100,"")</f>
        <v>93.632432863941801</v>
      </c>
      <c r="I80" s="46">
        <f t="shared" si="7"/>
        <v>49.013130386531323</v>
      </c>
    </row>
    <row r="81" spans="1:9" ht="20.100000000000001" customHeight="1" x14ac:dyDescent="0.25">
      <c r="A81" s="6"/>
      <c r="B81" s="6">
        <v>32</v>
      </c>
      <c r="C81" s="5" t="s">
        <v>9</v>
      </c>
      <c r="D81" s="44">
        <v>4893.51</v>
      </c>
      <c r="E81" s="24">
        <v>11000</v>
      </c>
      <c r="F81" s="24">
        <v>11000</v>
      </c>
      <c r="G81" s="44">
        <v>3966.95</v>
      </c>
      <c r="H81" s="46">
        <f>IFERROR(G81/D81*100,"")</f>
        <v>81.065533737542168</v>
      </c>
      <c r="I81" s="46">
        <f t="shared" si="7"/>
        <v>36.063181818181818</v>
      </c>
    </row>
    <row r="82" spans="1:9" ht="20.100000000000001" customHeight="1" x14ac:dyDescent="0.25">
      <c r="A82" s="6"/>
      <c r="B82" s="6">
        <v>34</v>
      </c>
      <c r="C82" s="5" t="s">
        <v>71</v>
      </c>
      <c r="D82" s="44">
        <v>0</v>
      </c>
      <c r="E82" s="24">
        <v>0</v>
      </c>
      <c r="F82" s="24">
        <v>0</v>
      </c>
      <c r="G82" s="44">
        <v>0</v>
      </c>
      <c r="H82" s="46"/>
      <c r="I82" s="46" t="str">
        <f t="shared" si="7"/>
        <v/>
      </c>
    </row>
    <row r="83" spans="1:9" ht="20.100000000000001" customHeight="1" x14ac:dyDescent="0.25">
      <c r="A83" s="6"/>
      <c r="B83" s="6">
        <v>38</v>
      </c>
      <c r="C83" s="6" t="s">
        <v>100</v>
      </c>
      <c r="D83" s="44">
        <v>1816.95</v>
      </c>
      <c r="E83" s="24">
        <v>1800</v>
      </c>
      <c r="F83" s="24">
        <v>1791</v>
      </c>
      <c r="G83" s="44">
        <v>1791</v>
      </c>
      <c r="H83" s="46">
        <f>IFERROR(G83/D83*100,"")</f>
        <v>98.571782382564194</v>
      </c>
      <c r="I83" s="46">
        <f t="shared" si="7"/>
        <v>99.5</v>
      </c>
    </row>
    <row r="84" spans="1:9" ht="20.100000000000001" customHeight="1" x14ac:dyDescent="0.25">
      <c r="A84" s="7"/>
      <c r="B84" s="7">
        <v>37</v>
      </c>
      <c r="C84" s="11" t="s">
        <v>95</v>
      </c>
      <c r="D84" s="44">
        <v>0</v>
      </c>
      <c r="E84" s="24">
        <v>0</v>
      </c>
      <c r="F84" s="248">
        <v>0</v>
      </c>
      <c r="G84" s="44">
        <v>0</v>
      </c>
      <c r="H84" s="46"/>
      <c r="I84" s="46"/>
    </row>
    <row r="85" spans="1:9" ht="20.100000000000001" customHeight="1" x14ac:dyDescent="0.25">
      <c r="A85" s="7"/>
      <c r="B85" s="7">
        <v>42</v>
      </c>
      <c r="C85" s="11" t="s">
        <v>58</v>
      </c>
      <c r="D85" s="44">
        <v>0</v>
      </c>
      <c r="E85" s="24">
        <v>1200</v>
      </c>
      <c r="F85" s="248">
        <v>1200</v>
      </c>
      <c r="G85" s="44">
        <v>0</v>
      </c>
      <c r="H85" s="46" t="str">
        <f>IFERROR(G85/D85*100,"")</f>
        <v/>
      </c>
      <c r="I85" s="46">
        <f t="shared" ref="I85:I93" si="8">IFERROR(G85/E85*100,"")</f>
        <v>0</v>
      </c>
    </row>
    <row r="86" spans="1:9" ht="20.100000000000001" customHeight="1" x14ac:dyDescent="0.25">
      <c r="A86" s="84"/>
      <c r="B86" s="84"/>
      <c r="C86" s="84" t="s">
        <v>280</v>
      </c>
      <c r="D86" s="85">
        <f>SUM(D87+D93)</f>
        <v>540</v>
      </c>
      <c r="E86" s="240">
        <v>0</v>
      </c>
      <c r="F86" s="240">
        <v>0</v>
      </c>
      <c r="G86" s="85">
        <f>SUM(G87+G93)</f>
        <v>0</v>
      </c>
      <c r="H86" s="86"/>
      <c r="I86" s="86" t="str">
        <f t="shared" si="8"/>
        <v/>
      </c>
    </row>
    <row r="87" spans="1:9" ht="20.100000000000001" customHeight="1" x14ac:dyDescent="0.25">
      <c r="A87" s="22">
        <v>3</v>
      </c>
      <c r="B87" s="22"/>
      <c r="C87" s="22" t="s">
        <v>3</v>
      </c>
      <c r="D87" s="257">
        <v>0</v>
      </c>
      <c r="E87" s="50">
        <v>0</v>
      </c>
      <c r="F87" s="50">
        <v>0</v>
      </c>
      <c r="G87" s="257">
        <v>0</v>
      </c>
      <c r="H87" s="48"/>
      <c r="I87" s="48" t="str">
        <f t="shared" si="8"/>
        <v/>
      </c>
    </row>
    <row r="88" spans="1:9" ht="20.100000000000001" customHeight="1" x14ac:dyDescent="0.25">
      <c r="A88" s="7"/>
      <c r="B88" s="6">
        <v>32</v>
      </c>
      <c r="C88" s="5" t="s">
        <v>9</v>
      </c>
      <c r="D88" s="44">
        <v>540</v>
      </c>
      <c r="E88" s="24">
        <v>0</v>
      </c>
      <c r="F88" s="24">
        <v>0</v>
      </c>
      <c r="G88" s="44">
        <v>0</v>
      </c>
      <c r="H88" s="46"/>
      <c r="I88" s="46" t="str">
        <f t="shared" si="8"/>
        <v/>
      </c>
    </row>
    <row r="89" spans="1:9" ht="20.100000000000001" customHeight="1" x14ac:dyDescent="0.25">
      <c r="A89" s="84"/>
      <c r="B89" s="84"/>
      <c r="C89" s="84" t="s">
        <v>281</v>
      </c>
      <c r="D89" s="85">
        <f>D90</f>
        <v>9868.74</v>
      </c>
      <c r="E89" s="240">
        <f>E90</f>
        <v>12000</v>
      </c>
      <c r="F89" s="240">
        <f>SUM(F90)</f>
        <v>10000</v>
      </c>
      <c r="G89" s="85">
        <f>G90</f>
        <v>0</v>
      </c>
      <c r="H89" s="86">
        <f>IFERROR(G89/D89*100,"")</f>
        <v>0</v>
      </c>
      <c r="I89" s="86">
        <f t="shared" si="8"/>
        <v>0</v>
      </c>
    </row>
    <row r="90" spans="1:9" ht="20.100000000000001" customHeight="1" x14ac:dyDescent="0.25">
      <c r="A90" s="89">
        <v>3</v>
      </c>
      <c r="B90" s="89"/>
      <c r="C90" s="89" t="s">
        <v>3</v>
      </c>
      <c r="D90" s="232">
        <f>D91</f>
        <v>9868.74</v>
      </c>
      <c r="E90" s="243">
        <f>SUM(E91)</f>
        <v>12000</v>
      </c>
      <c r="F90" s="243">
        <f>SUM(F91)</f>
        <v>10000</v>
      </c>
      <c r="G90" s="232">
        <f>G91</f>
        <v>0</v>
      </c>
      <c r="H90" s="90">
        <f>IFERROR(G90/D90*100,"")</f>
        <v>0</v>
      </c>
      <c r="I90" s="90">
        <f t="shared" si="8"/>
        <v>0</v>
      </c>
    </row>
    <row r="91" spans="1:9" ht="20.100000000000001" customHeight="1" x14ac:dyDescent="0.25">
      <c r="A91" s="6"/>
      <c r="B91" s="6">
        <v>32</v>
      </c>
      <c r="C91" s="5" t="s">
        <v>9</v>
      </c>
      <c r="D91" s="44">
        <v>9868.74</v>
      </c>
      <c r="E91" s="24">
        <v>12000</v>
      </c>
      <c r="F91" s="24">
        <v>10000</v>
      </c>
      <c r="G91" s="44">
        <v>0</v>
      </c>
      <c r="H91" s="46">
        <f>IFERROR(G91/D91*100,"")</f>
        <v>0</v>
      </c>
      <c r="I91" s="46">
        <f t="shared" si="8"/>
        <v>0</v>
      </c>
    </row>
    <row r="92" spans="1:9" ht="20.100000000000001" customHeight="1" x14ac:dyDescent="0.25">
      <c r="A92" s="84"/>
      <c r="B92" s="84"/>
      <c r="C92" s="84" t="s">
        <v>282</v>
      </c>
      <c r="D92" s="85">
        <f>D93</f>
        <v>540</v>
      </c>
      <c r="E92" s="240">
        <f>E93</f>
        <v>0</v>
      </c>
      <c r="F92" s="240">
        <f>SUM(F93+F95)</f>
        <v>0</v>
      </c>
      <c r="G92" s="85">
        <f>G93</f>
        <v>0</v>
      </c>
      <c r="H92" s="86">
        <f>IFERROR(G92/D92*100,"")</f>
        <v>0</v>
      </c>
      <c r="I92" s="86" t="str">
        <f t="shared" si="8"/>
        <v/>
      </c>
    </row>
    <row r="93" spans="1:9" ht="20.100000000000001" customHeight="1" x14ac:dyDescent="0.25">
      <c r="A93" s="89">
        <v>3</v>
      </c>
      <c r="B93" s="89"/>
      <c r="C93" s="89" t="s">
        <v>3</v>
      </c>
      <c r="D93" s="232">
        <f>D94</f>
        <v>540</v>
      </c>
      <c r="E93" s="243">
        <f>SUM(E94)</f>
        <v>0</v>
      </c>
      <c r="F93" s="243">
        <f>SUM(F94)</f>
        <v>0</v>
      </c>
      <c r="G93" s="232">
        <f>G94</f>
        <v>0</v>
      </c>
      <c r="H93" s="90">
        <f>IFERROR(G93/D93*100,"")</f>
        <v>0</v>
      </c>
      <c r="I93" s="90" t="str">
        <f t="shared" si="8"/>
        <v/>
      </c>
    </row>
    <row r="94" spans="1:9" ht="20.100000000000001" customHeight="1" x14ac:dyDescent="0.25">
      <c r="A94" s="6"/>
      <c r="B94" s="6">
        <v>32</v>
      </c>
      <c r="C94" s="5" t="s">
        <v>9</v>
      </c>
      <c r="D94" s="44">
        <v>540</v>
      </c>
      <c r="E94" s="24">
        <v>0</v>
      </c>
      <c r="F94" s="24">
        <v>0</v>
      </c>
      <c r="G94" s="44">
        <v>0</v>
      </c>
      <c r="H94" s="46"/>
      <c r="I94" s="46"/>
    </row>
    <row r="95" spans="1:9" ht="20.100000000000001" customHeight="1" x14ac:dyDescent="0.25">
      <c r="A95" s="6"/>
      <c r="B95" s="7">
        <v>42</v>
      </c>
      <c r="C95" s="11" t="s">
        <v>58</v>
      </c>
      <c r="D95" s="44">
        <v>0</v>
      </c>
      <c r="E95" s="24">
        <v>0</v>
      </c>
      <c r="F95" s="24">
        <v>0</v>
      </c>
      <c r="G95" s="44">
        <v>0</v>
      </c>
      <c r="H95" s="46"/>
      <c r="I95" s="46"/>
    </row>
    <row r="96" spans="1:9" ht="20.100000000000001" customHeight="1" x14ac:dyDescent="0.25">
      <c r="A96" s="84"/>
      <c r="B96" s="84"/>
      <c r="C96" s="84" t="s">
        <v>77</v>
      </c>
      <c r="D96" s="85">
        <f>D97+D100</f>
        <v>7040</v>
      </c>
      <c r="E96" s="240">
        <f>E97+E100</f>
        <v>13770</v>
      </c>
      <c r="F96" s="240">
        <f>SUM(F97+F100)</f>
        <v>18770</v>
      </c>
      <c r="G96" s="85">
        <f>G97+G100</f>
        <v>13980</v>
      </c>
      <c r="H96" s="86">
        <f>IFERROR(G96/D96*100,"")</f>
        <v>198.57954545454547</v>
      </c>
      <c r="I96" s="86">
        <f>IFERROR(G96/E96*100,"")</f>
        <v>101.52505446623094</v>
      </c>
    </row>
    <row r="97" spans="1:9" ht="20.100000000000001" customHeight="1" x14ac:dyDescent="0.25">
      <c r="A97" s="89">
        <v>3</v>
      </c>
      <c r="B97" s="89"/>
      <c r="C97" s="89" t="s">
        <v>3</v>
      </c>
      <c r="D97" s="232">
        <f>D98</f>
        <v>7040</v>
      </c>
      <c r="E97" s="243">
        <f>E98+E99</f>
        <v>13770</v>
      </c>
      <c r="F97" s="243">
        <f>SUM(F98:F99)</f>
        <v>18770</v>
      </c>
      <c r="G97" s="232">
        <f>G98</f>
        <v>13980</v>
      </c>
      <c r="H97" s="90">
        <f>IFERROR(G97/D97*100,"")</f>
        <v>198.57954545454547</v>
      </c>
      <c r="I97" s="90">
        <f>IFERROR(G97/E97*100,"")</f>
        <v>101.52505446623094</v>
      </c>
    </row>
    <row r="98" spans="1:9" ht="20.100000000000001" customHeight="1" x14ac:dyDescent="0.25">
      <c r="A98" s="7"/>
      <c r="B98" s="7">
        <v>32</v>
      </c>
      <c r="C98" s="7" t="s">
        <v>9</v>
      </c>
      <c r="D98" s="44">
        <v>7040</v>
      </c>
      <c r="E98" s="24">
        <v>13760</v>
      </c>
      <c r="F98" s="24">
        <v>18760</v>
      </c>
      <c r="G98" s="44">
        <v>13980</v>
      </c>
      <c r="H98" s="46">
        <f>IFERROR(G98/D98*100,"")</f>
        <v>198.57954545454547</v>
      </c>
      <c r="I98" s="46">
        <f>IFERROR(G98/E98*100,"")</f>
        <v>101.59883720930232</v>
      </c>
    </row>
    <row r="99" spans="1:9" ht="20.100000000000001" customHeight="1" x14ac:dyDescent="0.25">
      <c r="A99" s="7"/>
      <c r="B99" s="6">
        <v>34</v>
      </c>
      <c r="C99" s="5" t="s">
        <v>71</v>
      </c>
      <c r="D99" s="44">
        <v>0</v>
      </c>
      <c r="E99" s="24">
        <v>10</v>
      </c>
      <c r="F99" s="24">
        <v>10</v>
      </c>
      <c r="G99" s="44">
        <v>0</v>
      </c>
      <c r="H99" s="46"/>
      <c r="I99" s="46"/>
    </row>
    <row r="100" spans="1:9" ht="20.100000000000001" customHeight="1" x14ac:dyDescent="0.25">
      <c r="A100" s="25">
        <v>4</v>
      </c>
      <c r="B100" s="25"/>
      <c r="C100" s="26" t="s">
        <v>5</v>
      </c>
      <c r="D100" s="257">
        <f>D101</f>
        <v>0</v>
      </c>
      <c r="E100" s="50">
        <f>E101</f>
        <v>0</v>
      </c>
      <c r="F100" s="50">
        <f>SUM(F101)</f>
        <v>0</v>
      </c>
      <c r="G100" s="257">
        <f>G101</f>
        <v>0</v>
      </c>
      <c r="H100" s="48" t="str">
        <f>IFERROR(G100/D100*100,"")</f>
        <v/>
      </c>
      <c r="I100" s="48" t="str">
        <f>IFERROR(G100/E100*100,"")</f>
        <v/>
      </c>
    </row>
    <row r="101" spans="1:9" ht="20.100000000000001" customHeight="1" x14ac:dyDescent="0.25">
      <c r="A101" s="7"/>
      <c r="B101" s="7">
        <v>42</v>
      </c>
      <c r="C101" s="11" t="s">
        <v>58</v>
      </c>
      <c r="D101" s="224">
        <v>0</v>
      </c>
      <c r="E101" s="24">
        <v>0</v>
      </c>
      <c r="F101" s="248">
        <v>0</v>
      </c>
      <c r="G101" s="224">
        <v>0</v>
      </c>
      <c r="H101" s="46" t="str">
        <f>IFERROR(G101/D101*100,"")</f>
        <v/>
      </c>
      <c r="I101" s="46" t="str">
        <f>IFERROR(G101/E101*100,"")</f>
        <v/>
      </c>
    </row>
    <row r="102" spans="1:9" x14ac:dyDescent="0.25">
      <c r="G102" s="60"/>
    </row>
    <row r="103" spans="1:9" x14ac:dyDescent="0.25">
      <c r="D103" s="32"/>
      <c r="G103" s="60"/>
    </row>
    <row r="105" spans="1:9" x14ac:dyDescent="0.25">
      <c r="D105" s="32"/>
    </row>
    <row r="111" spans="1:9" x14ac:dyDescent="0.25">
      <c r="D111" s="32"/>
    </row>
    <row r="117" spans="4:4" x14ac:dyDescent="0.25">
      <c r="D117" s="32"/>
    </row>
  </sheetData>
  <mergeCells count="5">
    <mergeCell ref="A39:C39"/>
    <mergeCell ref="A5:C5"/>
    <mergeCell ref="A6:C6"/>
    <mergeCell ref="A38:C38"/>
    <mergeCell ref="A3:I3"/>
  </mergeCells>
  <pageMargins left="0.7" right="0.7" top="0.75" bottom="0.75" header="0.3" footer="0.3"/>
  <pageSetup paperSize="9" scale="56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2"/>
  <sheetViews>
    <sheetView workbookViewId="0">
      <selection activeCell="E7" sqref="E7"/>
    </sheetView>
  </sheetViews>
  <sheetFormatPr defaultRowHeight="15" x14ac:dyDescent="0.25"/>
  <cols>
    <col min="1" max="1" width="37.7109375" customWidth="1"/>
    <col min="2" max="2" width="14.85546875" customWidth="1"/>
    <col min="3" max="3" width="15.5703125" customWidth="1"/>
    <col min="4" max="4" width="18.28515625" customWidth="1"/>
    <col min="5" max="5" width="15.28515625" customWidth="1"/>
    <col min="6" max="7" width="11.28515625" customWidth="1"/>
  </cols>
  <sheetData>
    <row r="1" spans="1:7" ht="21" x14ac:dyDescent="0.35">
      <c r="A1" s="34" t="s">
        <v>106</v>
      </c>
    </row>
    <row r="2" spans="1:7" ht="18" x14ac:dyDescent="0.25">
      <c r="A2" s="1"/>
      <c r="B2" s="1"/>
      <c r="C2" s="1"/>
      <c r="D2" s="1"/>
      <c r="E2" s="2"/>
      <c r="F2" s="2"/>
      <c r="G2" s="2"/>
    </row>
    <row r="3" spans="1:7" ht="15.75" customHeight="1" x14ac:dyDescent="0.25">
      <c r="A3" s="295" t="s">
        <v>21</v>
      </c>
      <c r="B3" s="295"/>
      <c r="C3" s="295"/>
      <c r="D3" s="295"/>
      <c r="E3" s="295"/>
      <c r="F3" s="295"/>
      <c r="G3" s="295"/>
    </row>
    <row r="4" spans="1:7" ht="18" x14ac:dyDescent="0.25">
      <c r="A4" s="1"/>
      <c r="B4" s="1"/>
      <c r="C4" s="1"/>
      <c r="D4" s="1"/>
      <c r="E4" s="2"/>
      <c r="F4" s="2"/>
      <c r="G4" s="2"/>
    </row>
    <row r="5" spans="1:7" ht="32.25" customHeight="1" x14ac:dyDescent="0.25">
      <c r="A5" s="18" t="s">
        <v>6</v>
      </c>
      <c r="B5" s="223" t="s">
        <v>268</v>
      </c>
      <c r="C5" s="223" t="s">
        <v>269</v>
      </c>
      <c r="D5" s="223" t="s">
        <v>270</v>
      </c>
      <c r="E5" s="223" t="s">
        <v>271</v>
      </c>
      <c r="F5" s="18" t="s">
        <v>10</v>
      </c>
      <c r="G5" s="18" t="s">
        <v>10</v>
      </c>
    </row>
    <row r="6" spans="1:7" s="14" customFormat="1" ht="11.25" customHeight="1" x14ac:dyDescent="0.2">
      <c r="A6" s="13">
        <v>1</v>
      </c>
      <c r="B6" s="238">
        <v>2</v>
      </c>
      <c r="C6" s="238">
        <v>3</v>
      </c>
      <c r="D6" s="238">
        <v>4</v>
      </c>
      <c r="E6" s="238">
        <v>5</v>
      </c>
      <c r="F6" s="13" t="s">
        <v>12</v>
      </c>
      <c r="G6" s="13" t="s">
        <v>13</v>
      </c>
    </row>
    <row r="7" spans="1:7" ht="20.100000000000001" customHeight="1" x14ac:dyDescent="0.25">
      <c r="A7" s="163" t="s">
        <v>7</v>
      </c>
      <c r="B7" s="245">
        <f>B9+B16</f>
        <v>1161343.9100000001</v>
      </c>
      <c r="C7" s="246">
        <f>C9+C16</f>
        <v>2198355.5100000002</v>
      </c>
      <c r="D7" s="246">
        <f>D9+D16</f>
        <v>2302111.21</v>
      </c>
      <c r="E7" s="245">
        <f>E9+E16</f>
        <v>1085683.8299999998</v>
      </c>
      <c r="F7" s="35">
        <f t="shared" ref="F7:F12" si="0">SUM(E7/B7*100)</f>
        <v>93.485127071446016</v>
      </c>
      <c r="G7" s="35">
        <f t="shared" ref="G7:G12" si="1">SUM(E7/D7*100)</f>
        <v>47.160355472140715</v>
      </c>
    </row>
    <row r="8" spans="1:7" ht="20.100000000000001" customHeight="1" x14ac:dyDescent="0.25">
      <c r="A8" s="164" t="s">
        <v>203</v>
      </c>
      <c r="B8" s="247">
        <f>B9+B16</f>
        <v>1161343.9100000001</v>
      </c>
      <c r="C8" s="247">
        <f>C9+C16</f>
        <v>2198355.5100000002</v>
      </c>
      <c r="D8" s="247">
        <f>D9+D16</f>
        <v>2302111.21</v>
      </c>
      <c r="E8" s="247">
        <f>E9+E16</f>
        <v>1085683.8299999998</v>
      </c>
      <c r="F8" s="162">
        <f t="shared" si="0"/>
        <v>93.485127071446016</v>
      </c>
      <c r="G8" s="162">
        <f t="shared" si="1"/>
        <v>47.160355472140715</v>
      </c>
    </row>
    <row r="9" spans="1:7" ht="20.100000000000001" customHeight="1" x14ac:dyDescent="0.25">
      <c r="A9" s="165" t="s">
        <v>61</v>
      </c>
      <c r="B9" s="85">
        <f>SUM(B10:B15)</f>
        <v>1127307.03</v>
      </c>
      <c r="C9" s="240">
        <f>SUM(C10:C15)</f>
        <v>2161325.5500000003</v>
      </c>
      <c r="D9" s="240">
        <f>SUM(D10:D15)</f>
        <v>2276040.25</v>
      </c>
      <c r="E9" s="85">
        <f>SUM(E10:E15)</f>
        <v>1079496.8799999999</v>
      </c>
      <c r="F9" s="86">
        <f t="shared" si="0"/>
        <v>95.758906071933197</v>
      </c>
      <c r="G9" s="86">
        <f t="shared" si="1"/>
        <v>47.42872539270779</v>
      </c>
    </row>
    <row r="10" spans="1:7" ht="20.100000000000001" customHeight="1" x14ac:dyDescent="0.25">
      <c r="A10" s="166" t="s">
        <v>64</v>
      </c>
      <c r="B10" s="44">
        <v>1055001.99</v>
      </c>
      <c r="C10" s="24">
        <v>2015427.34</v>
      </c>
      <c r="D10" s="24">
        <v>2100427.34</v>
      </c>
      <c r="E10" s="44">
        <v>987824.03</v>
      </c>
      <c r="F10" s="94">
        <f t="shared" si="0"/>
        <v>93.632432863941801</v>
      </c>
      <c r="G10" s="94">
        <f t="shared" si="1"/>
        <v>47.029669210076086</v>
      </c>
    </row>
    <row r="11" spans="1:7" ht="20.100000000000001" customHeight="1" x14ac:dyDescent="0.25">
      <c r="A11" s="167" t="s">
        <v>62</v>
      </c>
      <c r="B11" s="44">
        <v>69970.350000000006</v>
      </c>
      <c r="C11" s="24">
        <v>139488.21</v>
      </c>
      <c r="D11" s="24">
        <v>159663.98000000001</v>
      </c>
      <c r="E11" s="44">
        <v>89903.98</v>
      </c>
      <c r="F11" s="94">
        <f t="shared" si="0"/>
        <v>128.48868127714096</v>
      </c>
      <c r="G11" s="94">
        <f t="shared" si="1"/>
        <v>56.308241846407682</v>
      </c>
    </row>
    <row r="12" spans="1:7" ht="20.100000000000001" customHeight="1" x14ac:dyDescent="0.25">
      <c r="A12" s="167" t="s">
        <v>63</v>
      </c>
      <c r="B12" s="44">
        <v>434.77</v>
      </c>
      <c r="C12" s="24">
        <v>1210</v>
      </c>
      <c r="D12" s="24">
        <v>2332.1</v>
      </c>
      <c r="E12" s="44">
        <v>464.22</v>
      </c>
      <c r="F12" s="94">
        <f t="shared" si="0"/>
        <v>106.77369643719669</v>
      </c>
      <c r="G12" s="94">
        <f t="shared" si="1"/>
        <v>19.905664422623389</v>
      </c>
    </row>
    <row r="13" spans="1:7" ht="20.100000000000001" customHeight="1" x14ac:dyDescent="0.25">
      <c r="A13" s="167" t="s">
        <v>67</v>
      </c>
      <c r="B13" s="44">
        <v>0</v>
      </c>
      <c r="C13" s="24">
        <v>0</v>
      </c>
      <c r="D13" s="24">
        <v>0</v>
      </c>
      <c r="E13" s="44">
        <v>0</v>
      </c>
      <c r="F13" s="94"/>
      <c r="G13" s="94"/>
    </row>
    <row r="14" spans="1:7" ht="20.100000000000001" customHeight="1" x14ac:dyDescent="0.25">
      <c r="A14" s="167" t="s">
        <v>68</v>
      </c>
      <c r="B14" s="44">
        <v>0</v>
      </c>
      <c r="C14" s="24">
        <v>0</v>
      </c>
      <c r="D14" s="24">
        <v>0</v>
      </c>
      <c r="E14" s="44">
        <v>0</v>
      </c>
      <c r="F14" s="94"/>
      <c r="G14" s="94"/>
    </row>
    <row r="15" spans="1:7" ht="20.100000000000001" customHeight="1" x14ac:dyDescent="0.25">
      <c r="A15" s="167" t="s">
        <v>65</v>
      </c>
      <c r="B15" s="44">
        <v>1899.92</v>
      </c>
      <c r="C15" s="24">
        <v>5200</v>
      </c>
      <c r="D15" s="24">
        <v>13616.83</v>
      </c>
      <c r="E15" s="44">
        <v>1304.6500000000001</v>
      </c>
      <c r="F15" s="94">
        <f>SUM(E15/B15*100)</f>
        <v>68.668680786559435</v>
      </c>
      <c r="G15" s="94">
        <f>SUM(E15/D15*100)</f>
        <v>9.5811580228291024</v>
      </c>
    </row>
    <row r="16" spans="1:7" ht="20.100000000000001" customHeight="1" x14ac:dyDescent="0.25">
      <c r="A16" s="165" t="s">
        <v>66</v>
      </c>
      <c r="B16" s="240">
        <f>SUM(B17:B21)</f>
        <v>34036.880000000005</v>
      </c>
      <c r="C16" s="240">
        <f>SUM(C17:C21)</f>
        <v>37029.96</v>
      </c>
      <c r="D16" s="240">
        <f>SUM(D17:D21)</f>
        <v>26070.959999999999</v>
      </c>
      <c r="E16" s="240">
        <f>SUM(E17:E21)</f>
        <v>6186.95</v>
      </c>
      <c r="F16" s="86">
        <f>SUM(E16/B16*100)</f>
        <v>18.177194854522501</v>
      </c>
      <c r="G16" s="86">
        <f>SUM(E16/D16*100)</f>
        <v>23.731193634603407</v>
      </c>
    </row>
    <row r="17" spans="1:7" ht="20.100000000000001" customHeight="1" x14ac:dyDescent="0.25">
      <c r="A17" s="168" t="s">
        <v>64</v>
      </c>
      <c r="B17" s="241">
        <v>398.18</v>
      </c>
      <c r="C17" s="24">
        <v>729.96</v>
      </c>
      <c r="D17" s="248">
        <v>729.96</v>
      </c>
      <c r="E17" s="241">
        <v>398.18</v>
      </c>
      <c r="F17" s="94"/>
      <c r="G17" s="94">
        <f>SUM(E17/D17*100)</f>
        <v>54.548194421612138</v>
      </c>
    </row>
    <row r="18" spans="1:7" ht="20.100000000000001" customHeight="1" x14ac:dyDescent="0.25">
      <c r="A18" s="168" t="s">
        <v>62</v>
      </c>
      <c r="B18" s="241">
        <v>29946.75</v>
      </c>
      <c r="C18" s="24">
        <v>34500</v>
      </c>
      <c r="D18" s="248">
        <v>23550</v>
      </c>
      <c r="E18" s="241">
        <v>3997.77</v>
      </c>
      <c r="F18" s="94">
        <f>SUM(E18/B18*100)</f>
        <v>13.349595532069422</v>
      </c>
      <c r="G18" s="94">
        <f>SUM(E18/D18*100)</f>
        <v>16.975668789808918</v>
      </c>
    </row>
    <row r="19" spans="1:7" ht="20.100000000000001" customHeight="1" x14ac:dyDescent="0.25">
      <c r="A19" s="168" t="s">
        <v>272</v>
      </c>
      <c r="B19" s="241">
        <v>0</v>
      </c>
      <c r="C19" s="24">
        <v>0</v>
      </c>
      <c r="D19" s="248">
        <v>0</v>
      </c>
      <c r="E19" s="241">
        <v>0</v>
      </c>
      <c r="F19" s="94"/>
      <c r="G19" s="94"/>
    </row>
    <row r="20" spans="1:7" ht="20.100000000000001" customHeight="1" x14ac:dyDescent="0.25">
      <c r="A20" s="168" t="s">
        <v>68</v>
      </c>
      <c r="B20" s="241">
        <v>1816.95</v>
      </c>
      <c r="C20" s="24">
        <v>1800</v>
      </c>
      <c r="D20" s="248">
        <v>1791</v>
      </c>
      <c r="E20" s="241">
        <v>1791</v>
      </c>
      <c r="F20" s="94">
        <f t="shared" ref="F20" si="2">SUM(E20/B20*100)</f>
        <v>98.571782382564194</v>
      </c>
      <c r="G20" s="94">
        <f>SUM(E20/D20*100)</f>
        <v>100</v>
      </c>
    </row>
    <row r="21" spans="1:7" ht="20.100000000000001" customHeight="1" x14ac:dyDescent="0.25">
      <c r="A21" s="168" t="s">
        <v>103</v>
      </c>
      <c r="B21" s="249">
        <v>1875</v>
      </c>
      <c r="C21" s="24">
        <v>0</v>
      </c>
      <c r="D21" s="248">
        <v>0</v>
      </c>
      <c r="E21" s="249">
        <v>0</v>
      </c>
      <c r="F21" s="161"/>
      <c r="G21" s="161" t="str">
        <f>IFERROR(E21/C21*100,"")</f>
        <v/>
      </c>
    </row>
    <row r="22" spans="1:7" x14ac:dyDescent="0.25">
      <c r="F22" s="33"/>
      <c r="G22" s="33"/>
    </row>
  </sheetData>
  <mergeCells count="1">
    <mergeCell ref="A3:G3"/>
  </mergeCells>
  <pageMargins left="0.7" right="0.7" top="0.75" bottom="0.75" header="0.3" footer="0.3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8"/>
  <sheetViews>
    <sheetView topLeftCell="A4" workbookViewId="0">
      <selection activeCell="C7" sqref="C7"/>
    </sheetView>
  </sheetViews>
  <sheetFormatPr defaultRowHeight="15" x14ac:dyDescent="0.25"/>
  <cols>
    <col min="1" max="1" width="12" customWidth="1"/>
    <col min="2" max="2" width="37.7109375" customWidth="1"/>
    <col min="3" max="3" width="16.5703125" customWidth="1"/>
    <col min="4" max="4" width="16" customWidth="1"/>
    <col min="5" max="5" width="18.5703125" customWidth="1"/>
    <col min="6" max="6" width="17" customWidth="1"/>
    <col min="7" max="7" width="10" customWidth="1"/>
    <col min="8" max="8" width="10.42578125" customWidth="1"/>
  </cols>
  <sheetData>
    <row r="1" spans="1:8" ht="21.75" thickBot="1" x14ac:dyDescent="0.4">
      <c r="A1" s="34" t="s">
        <v>106</v>
      </c>
      <c r="B1" s="51"/>
      <c r="C1" s="51"/>
      <c r="D1" s="51"/>
      <c r="E1" s="51"/>
      <c r="F1" s="51"/>
      <c r="G1" s="51"/>
      <c r="H1" s="51"/>
    </row>
    <row r="2" spans="1:8" ht="18.75" thickBot="1" x14ac:dyDescent="0.3">
      <c r="A2" s="1"/>
      <c r="B2" s="1"/>
      <c r="C2" s="1"/>
      <c r="D2" s="1"/>
      <c r="E2" s="2"/>
      <c r="F2" s="2"/>
      <c r="G2" s="2"/>
      <c r="H2" s="57"/>
    </row>
    <row r="3" spans="1:8" ht="16.5" customHeight="1" thickBot="1" x14ac:dyDescent="0.3">
      <c r="A3" s="324" t="s">
        <v>213</v>
      </c>
      <c r="B3" s="325"/>
      <c r="C3" s="325"/>
      <c r="D3" s="325"/>
      <c r="E3" s="325"/>
      <c r="F3" s="325"/>
      <c r="G3" s="325"/>
      <c r="H3" s="326"/>
    </row>
    <row r="4" spans="1:8" x14ac:dyDescent="0.25">
      <c r="A4" s="52"/>
      <c r="B4" s="52"/>
      <c r="C4" s="52"/>
      <c r="D4" s="52"/>
      <c r="E4" s="52"/>
      <c r="F4" s="52"/>
      <c r="G4" s="52"/>
      <c r="H4" s="52"/>
    </row>
    <row r="5" spans="1:8" ht="39" customHeight="1" x14ac:dyDescent="0.25">
      <c r="A5" s="327" t="s">
        <v>6</v>
      </c>
      <c r="B5" s="328"/>
      <c r="C5" s="223" t="s">
        <v>256</v>
      </c>
      <c r="D5" s="223" t="s">
        <v>263</v>
      </c>
      <c r="E5" s="223" t="s">
        <v>266</v>
      </c>
      <c r="F5" s="223" t="s">
        <v>267</v>
      </c>
      <c r="G5" s="106" t="s">
        <v>10</v>
      </c>
      <c r="H5" s="106" t="s">
        <v>10</v>
      </c>
    </row>
    <row r="6" spans="1:8" ht="9.75" customHeight="1" x14ac:dyDescent="0.25">
      <c r="A6" s="329">
        <v>1</v>
      </c>
      <c r="B6" s="330"/>
      <c r="C6" s="242">
        <v>2</v>
      </c>
      <c r="D6" s="242">
        <v>3</v>
      </c>
      <c r="E6" s="242">
        <v>4</v>
      </c>
      <c r="F6" s="242">
        <v>5</v>
      </c>
      <c r="G6" s="13" t="s">
        <v>12</v>
      </c>
      <c r="H6" s="13" t="s">
        <v>13</v>
      </c>
    </row>
    <row r="7" spans="1:8" ht="20.100000000000001" customHeight="1" x14ac:dyDescent="0.25">
      <c r="A7" s="169"/>
      <c r="B7" s="170" t="s">
        <v>7</v>
      </c>
      <c r="C7" s="243">
        <f>SUM(C8:C17)</f>
        <v>1161343.9099999999</v>
      </c>
      <c r="D7" s="243">
        <f>SUM(D8:D17)</f>
        <v>2198355.5099999998</v>
      </c>
      <c r="E7" s="243">
        <f>SUM(E8:E17)</f>
        <v>2302111.21</v>
      </c>
      <c r="F7" s="243">
        <f>SUM(F8:F17)</f>
        <v>1085683.83</v>
      </c>
      <c r="G7" s="171">
        <f>SUM(F7/C7)*100</f>
        <v>93.485127071446058</v>
      </c>
      <c r="H7" s="171">
        <f>SUM(F7/E7)*100</f>
        <v>47.160355472140722</v>
      </c>
    </row>
    <row r="8" spans="1:8" ht="20.100000000000001" customHeight="1" x14ac:dyDescent="0.25">
      <c r="A8" s="58" t="s">
        <v>216</v>
      </c>
      <c r="B8" s="58" t="s">
        <v>128</v>
      </c>
      <c r="C8" s="24">
        <v>19538.009999999998</v>
      </c>
      <c r="D8" s="244">
        <v>22500</v>
      </c>
      <c r="E8" s="244">
        <v>13550</v>
      </c>
      <c r="F8" s="24">
        <v>3997.77</v>
      </c>
      <c r="G8" s="114">
        <f>SUM(F8/C8)*100</f>
        <v>20.461500429163461</v>
      </c>
      <c r="H8" s="114">
        <f>SUM(F8/E8)*100</f>
        <v>29.503837638376385</v>
      </c>
    </row>
    <row r="9" spans="1:8" ht="20.100000000000001" customHeight="1" x14ac:dyDescent="0.25">
      <c r="A9" s="53" t="s">
        <v>217</v>
      </c>
      <c r="B9" s="54" t="s">
        <v>214</v>
      </c>
      <c r="C9" s="24">
        <v>398.18</v>
      </c>
      <c r="D9" s="244">
        <v>729.96</v>
      </c>
      <c r="E9" s="244">
        <v>729.96</v>
      </c>
      <c r="F9" s="24">
        <v>398.18</v>
      </c>
      <c r="G9" s="114">
        <f>SUM(F9/C9)*100</f>
        <v>100</v>
      </c>
      <c r="H9" s="114">
        <f>SUM(F9/E9)*100</f>
        <v>54.548194421612138</v>
      </c>
    </row>
    <row r="10" spans="1:8" ht="20.100000000000001" customHeight="1" x14ac:dyDescent="0.25">
      <c r="A10" s="53" t="s">
        <v>223</v>
      </c>
      <c r="B10" s="54" t="s">
        <v>224</v>
      </c>
      <c r="C10" s="24">
        <v>0</v>
      </c>
      <c r="D10" s="244">
        <v>0</v>
      </c>
      <c r="E10" s="244">
        <v>0</v>
      </c>
      <c r="F10" s="24">
        <v>0</v>
      </c>
      <c r="G10" s="114"/>
      <c r="H10" s="114"/>
    </row>
    <row r="11" spans="1:8" ht="20.100000000000001" customHeight="1" x14ac:dyDescent="0.25">
      <c r="A11" s="53" t="s">
        <v>222</v>
      </c>
      <c r="B11" s="54" t="s">
        <v>150</v>
      </c>
      <c r="C11" s="24">
        <v>0</v>
      </c>
      <c r="D11" s="244">
        <v>0</v>
      </c>
      <c r="E11" s="244">
        <v>0</v>
      </c>
      <c r="F11" s="24">
        <v>0</v>
      </c>
      <c r="G11" s="114"/>
      <c r="H11" s="114"/>
    </row>
    <row r="12" spans="1:8" ht="20.100000000000001" customHeight="1" x14ac:dyDescent="0.25">
      <c r="A12" s="53" t="s">
        <v>283</v>
      </c>
      <c r="B12" s="54" t="s">
        <v>284</v>
      </c>
      <c r="C12" s="24">
        <v>0</v>
      </c>
      <c r="D12" s="244">
        <v>0</v>
      </c>
      <c r="E12" s="244">
        <v>4000</v>
      </c>
      <c r="F12" s="24">
        <v>1304.6500000000001</v>
      </c>
      <c r="G12" s="114"/>
      <c r="H12" s="114">
        <f>SUM(F12/E12*100)</f>
        <v>32.616250000000001</v>
      </c>
    </row>
    <row r="13" spans="1:8" ht="20.100000000000001" customHeight="1" x14ac:dyDescent="0.25">
      <c r="A13" s="53" t="s">
        <v>218</v>
      </c>
      <c r="B13" s="53" t="s">
        <v>215</v>
      </c>
      <c r="C13" s="24">
        <v>1816.95</v>
      </c>
      <c r="D13" s="244">
        <v>1800</v>
      </c>
      <c r="E13" s="244">
        <v>1791</v>
      </c>
      <c r="F13" s="24">
        <v>1791</v>
      </c>
      <c r="G13" s="114">
        <f>SUM(F13/C13)*100</f>
        <v>98.571782382564194</v>
      </c>
      <c r="H13" s="114">
        <f>SUM(F13/E13)*100</f>
        <v>100</v>
      </c>
    </row>
    <row r="14" spans="1:8" ht="20.100000000000001" customHeight="1" x14ac:dyDescent="0.25">
      <c r="A14" s="55" t="s">
        <v>219</v>
      </c>
      <c r="B14" s="53" t="s">
        <v>156</v>
      </c>
      <c r="C14" s="24">
        <v>9868.74</v>
      </c>
      <c r="D14" s="244">
        <v>12000</v>
      </c>
      <c r="E14" s="244">
        <v>10000</v>
      </c>
      <c r="F14" s="24">
        <v>0</v>
      </c>
      <c r="G14" s="114">
        <f>SUM(F14/C14)*100</f>
        <v>0</v>
      </c>
      <c r="H14" s="114">
        <f>SUM(F14/E14)*100</f>
        <v>0</v>
      </c>
    </row>
    <row r="15" spans="1:8" ht="20.100000000000001" customHeight="1" x14ac:dyDescent="0.25">
      <c r="A15" s="53" t="s">
        <v>220</v>
      </c>
      <c r="B15" s="54" t="s">
        <v>163</v>
      </c>
      <c r="C15" s="244">
        <v>1127822.1100000001</v>
      </c>
      <c r="D15" s="244">
        <v>2156125.5499999998</v>
      </c>
      <c r="E15" s="244">
        <v>2262423.42</v>
      </c>
      <c r="F15" s="244">
        <v>1078192.23</v>
      </c>
      <c r="G15" s="114">
        <f>SUM(F15/C15)*100</f>
        <v>95.599493966295796</v>
      </c>
      <c r="H15" s="114">
        <f>SUM(F15/E15)*100</f>
        <v>47.656518248029805</v>
      </c>
    </row>
    <row r="16" spans="1:8" ht="25.5" customHeight="1" x14ac:dyDescent="0.25">
      <c r="A16" s="53" t="s">
        <v>221</v>
      </c>
      <c r="B16" s="54" t="s">
        <v>195</v>
      </c>
      <c r="C16" s="244">
        <v>1899.92</v>
      </c>
      <c r="D16" s="244">
        <v>5200</v>
      </c>
      <c r="E16" s="244">
        <v>9616.83</v>
      </c>
      <c r="F16" s="244">
        <v>0</v>
      </c>
      <c r="G16" s="244">
        <v>0</v>
      </c>
      <c r="H16" s="244">
        <v>0</v>
      </c>
    </row>
    <row r="17" spans="1:8" x14ac:dyDescent="0.25">
      <c r="A17" s="53" t="s">
        <v>225</v>
      </c>
      <c r="B17" s="54" t="s">
        <v>226</v>
      </c>
      <c r="C17" s="24">
        <f>SUM(C18:C26)</f>
        <v>0</v>
      </c>
      <c r="D17" s="244">
        <v>0</v>
      </c>
      <c r="E17" s="244">
        <v>0</v>
      </c>
      <c r="F17" s="24">
        <f>SUM(F18:F26)</f>
        <v>0</v>
      </c>
      <c r="G17" s="59"/>
      <c r="H17" s="59"/>
    </row>
    <row r="18" spans="1:8" x14ac:dyDescent="0.25">
      <c r="F18" s="60"/>
    </row>
  </sheetData>
  <mergeCells count="3">
    <mergeCell ref="A3:H3"/>
    <mergeCell ref="A5:B5"/>
    <mergeCell ref="A6:B6"/>
  </mergeCells>
  <pageMargins left="0.7" right="0.7" top="0.75" bottom="0.75" header="0.3" footer="0.3"/>
  <pageSetup paperSize="9" scale="63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12"/>
  <sheetViews>
    <sheetView workbookViewId="0">
      <selection activeCell="F7" sqref="F7"/>
    </sheetView>
  </sheetViews>
  <sheetFormatPr defaultRowHeight="15" x14ac:dyDescent="0.25"/>
  <cols>
    <col min="1" max="1" width="11.42578125" customWidth="1"/>
    <col min="4" max="4" width="11.42578125" customWidth="1"/>
    <col min="5" max="5" width="27.7109375" customWidth="1"/>
    <col min="6" max="6" width="17.28515625" customWidth="1"/>
    <col min="7" max="7" width="18.28515625" customWidth="1"/>
    <col min="8" max="8" width="20.140625" customWidth="1"/>
    <col min="9" max="9" width="17.42578125" customWidth="1"/>
    <col min="10" max="10" width="10" customWidth="1"/>
  </cols>
  <sheetData>
    <row r="1" spans="1:11" ht="21.75" thickBot="1" x14ac:dyDescent="0.4">
      <c r="B1" s="34" t="s">
        <v>106</v>
      </c>
      <c r="C1" s="51"/>
    </row>
    <row r="2" spans="1:11" ht="15" customHeight="1" x14ac:dyDescent="0.35">
      <c r="B2" s="34"/>
      <c r="C2" s="126"/>
    </row>
    <row r="3" spans="1:11" ht="15.75" x14ac:dyDescent="0.25">
      <c r="A3" s="369" t="s">
        <v>285</v>
      </c>
      <c r="B3" s="370"/>
      <c r="C3" s="370"/>
      <c r="D3" s="370"/>
      <c r="E3" s="370"/>
      <c r="F3" s="370"/>
      <c r="G3" s="370"/>
      <c r="H3" s="370"/>
      <c r="I3" s="370"/>
      <c r="J3" s="370"/>
      <c r="K3" s="117"/>
    </row>
    <row r="4" spans="1:11" ht="15.75" customHeight="1" x14ac:dyDescent="0.25">
      <c r="A4" s="118"/>
      <c r="B4" s="119"/>
      <c r="C4" s="371" t="s">
        <v>118</v>
      </c>
      <c r="D4" s="372"/>
      <c r="E4" s="372"/>
      <c r="F4" s="372"/>
      <c r="G4" s="372"/>
      <c r="H4" s="372"/>
      <c r="I4" s="119"/>
      <c r="J4" s="119"/>
      <c r="K4" s="120"/>
    </row>
    <row r="5" spans="1:11" ht="40.5" customHeight="1" x14ac:dyDescent="0.25">
      <c r="A5" s="373" t="s">
        <v>119</v>
      </c>
      <c r="B5" s="374"/>
      <c r="C5" s="374"/>
      <c r="D5" s="374"/>
      <c r="E5" s="374"/>
      <c r="F5" s="223" t="s">
        <v>292</v>
      </c>
      <c r="G5" s="42" t="s">
        <v>263</v>
      </c>
      <c r="H5" s="210" t="s">
        <v>294</v>
      </c>
      <c r="I5" s="211" t="s">
        <v>293</v>
      </c>
      <c r="J5" s="42" t="s">
        <v>120</v>
      </c>
      <c r="K5" s="42" t="s">
        <v>120</v>
      </c>
    </row>
    <row r="6" spans="1:11" ht="11.25" customHeight="1" x14ac:dyDescent="0.25">
      <c r="A6" s="109"/>
      <c r="B6" s="375">
        <v>1</v>
      </c>
      <c r="C6" s="376"/>
      <c r="D6" s="376"/>
      <c r="E6" s="376"/>
      <c r="F6" s="110">
        <v>2</v>
      </c>
      <c r="G6" s="110">
        <v>3</v>
      </c>
      <c r="H6" s="212">
        <v>4</v>
      </c>
      <c r="I6" s="213">
        <v>5</v>
      </c>
      <c r="J6" s="110" t="s">
        <v>12</v>
      </c>
      <c r="K6" s="110" t="s">
        <v>260</v>
      </c>
    </row>
    <row r="7" spans="1:11" ht="20.100000000000001" customHeight="1" x14ac:dyDescent="0.25">
      <c r="A7" s="127"/>
      <c r="B7" s="379" t="s">
        <v>121</v>
      </c>
      <c r="C7" s="380"/>
      <c r="D7" s="380"/>
      <c r="E7" s="380"/>
      <c r="F7" s="85">
        <f t="shared" ref="F7:I9" si="0">SUM(F8)</f>
        <v>1161343.9099999999</v>
      </c>
      <c r="G7" s="85">
        <f t="shared" si="0"/>
        <v>2198355.5100000002</v>
      </c>
      <c r="H7" s="100">
        <f t="shared" si="0"/>
        <v>2302111.21</v>
      </c>
      <c r="I7" s="214">
        <f t="shared" si="0"/>
        <v>1085683.8299999998</v>
      </c>
      <c r="J7" s="99">
        <f>SUM(I7/F7)*100</f>
        <v>93.485127071446044</v>
      </c>
      <c r="K7" s="99">
        <f>SUM(I7/H7)*100</f>
        <v>47.160355472140715</v>
      </c>
    </row>
    <row r="8" spans="1:11" ht="20.100000000000001" customHeight="1" x14ac:dyDescent="0.25">
      <c r="A8" s="61" t="s">
        <v>122</v>
      </c>
      <c r="B8" s="377" t="s">
        <v>209</v>
      </c>
      <c r="C8" s="378"/>
      <c r="D8" s="378"/>
      <c r="E8" s="378"/>
      <c r="F8" s="224">
        <f t="shared" si="0"/>
        <v>1161343.9099999999</v>
      </c>
      <c r="G8" s="224">
        <f t="shared" si="0"/>
        <v>2198355.5100000002</v>
      </c>
      <c r="H8" s="148">
        <f t="shared" si="0"/>
        <v>2302111.21</v>
      </c>
      <c r="I8" s="215">
        <f t="shared" si="0"/>
        <v>1085683.8299999998</v>
      </c>
      <c r="J8" s="62"/>
      <c r="K8" s="62"/>
    </row>
    <row r="9" spans="1:11" ht="20.100000000000001" customHeight="1" x14ac:dyDescent="0.25">
      <c r="A9" s="61" t="s">
        <v>211</v>
      </c>
      <c r="B9" s="377" t="s">
        <v>123</v>
      </c>
      <c r="C9" s="378"/>
      <c r="D9" s="378"/>
      <c r="E9" s="378"/>
      <c r="F9" s="224">
        <f t="shared" si="0"/>
        <v>1161343.9099999999</v>
      </c>
      <c r="G9" s="224">
        <f t="shared" si="0"/>
        <v>2198355.5100000002</v>
      </c>
      <c r="H9" s="148">
        <f t="shared" si="0"/>
        <v>2302111.21</v>
      </c>
      <c r="I9" s="215">
        <f t="shared" si="0"/>
        <v>1085683.8299999998</v>
      </c>
      <c r="J9" s="62"/>
      <c r="K9" s="62"/>
    </row>
    <row r="10" spans="1:11" ht="20.100000000000001" customHeight="1" x14ac:dyDescent="0.25">
      <c r="A10" s="61" t="s">
        <v>212</v>
      </c>
      <c r="B10" s="377" t="s">
        <v>124</v>
      </c>
      <c r="C10" s="378"/>
      <c r="D10" s="378"/>
      <c r="E10" s="378"/>
      <c r="F10" s="224">
        <f>SUM(F30+F45+F70+F79+F110+F142+F160)</f>
        <v>1161343.9099999999</v>
      </c>
      <c r="G10" s="224">
        <f>SUM(G11+G67+G185)</f>
        <v>2198355.5100000002</v>
      </c>
      <c r="H10" s="148">
        <f>SUM(H11+H67)</f>
        <v>2302111.21</v>
      </c>
      <c r="I10" s="215">
        <f>SUM(I11+I67)</f>
        <v>1085683.8299999998</v>
      </c>
      <c r="J10" s="62"/>
      <c r="K10" s="62"/>
    </row>
    <row r="11" spans="1:11" ht="24" customHeight="1" x14ac:dyDescent="0.25">
      <c r="A11" s="95" t="s">
        <v>125</v>
      </c>
      <c r="B11" s="381" t="s">
        <v>126</v>
      </c>
      <c r="C11" s="382"/>
      <c r="D11" s="382"/>
      <c r="E11" s="383"/>
      <c r="F11" s="225">
        <v>32161.88</v>
      </c>
      <c r="G11" s="225">
        <f>SUM(G12+G30+G45+G52)</f>
        <v>37029.96</v>
      </c>
      <c r="H11" s="225">
        <f>SUM(H12+H33+H45+H52+H170)</f>
        <v>30070.959999999999</v>
      </c>
      <c r="I11" s="226">
        <v>7491.66</v>
      </c>
      <c r="J11" s="140">
        <f>(I11/F11*100)</f>
        <v>23.293600995961679</v>
      </c>
      <c r="K11" s="140">
        <f>(I11/H11*100)</f>
        <v>24.913271807750732</v>
      </c>
    </row>
    <row r="12" spans="1:11" ht="25.5" customHeight="1" x14ac:dyDescent="0.25">
      <c r="A12" s="145" t="s">
        <v>127</v>
      </c>
      <c r="B12" s="338" t="s">
        <v>128</v>
      </c>
      <c r="C12" s="339"/>
      <c r="D12" s="339"/>
      <c r="E12" s="339"/>
      <c r="F12" s="85">
        <f>SUM(F13+F21)</f>
        <v>19617.96</v>
      </c>
      <c r="G12" s="100">
        <f>SUM(G13+G21)</f>
        <v>22500</v>
      </c>
      <c r="H12" s="100">
        <f>SUM(H14+H21+H37)</f>
        <v>13550</v>
      </c>
      <c r="I12" s="214">
        <f>SUM(I13+I21)</f>
        <v>2947.77</v>
      </c>
      <c r="J12" s="99">
        <f>SUM(I12/F12)*100</f>
        <v>15.025874249922012</v>
      </c>
      <c r="K12" s="99">
        <f>(I12/H12*100)</f>
        <v>21.754760147601477</v>
      </c>
    </row>
    <row r="13" spans="1:11" ht="20.100000000000001" customHeight="1" x14ac:dyDescent="0.25">
      <c r="A13" s="150" t="s">
        <v>135</v>
      </c>
      <c r="B13" s="340" t="s">
        <v>138</v>
      </c>
      <c r="C13" s="341"/>
      <c r="D13" s="341"/>
      <c r="E13" s="341"/>
      <c r="F13" s="159">
        <f t="shared" ref="F13:I14" si="1">SUM(F14)</f>
        <v>16491.98</v>
      </c>
      <c r="G13" s="159">
        <f t="shared" si="1"/>
        <v>17500</v>
      </c>
      <c r="H13" s="159">
        <f t="shared" si="1"/>
        <v>7500</v>
      </c>
      <c r="I13" s="216">
        <f t="shared" si="1"/>
        <v>0</v>
      </c>
      <c r="J13" s="62"/>
      <c r="K13" s="96">
        <f>SUM(I13/H13)*100</f>
        <v>0</v>
      </c>
    </row>
    <row r="14" spans="1:11" ht="20.100000000000001" customHeight="1" x14ac:dyDescent="0.25">
      <c r="A14" s="172" t="s">
        <v>137</v>
      </c>
      <c r="B14" s="336" t="s">
        <v>138</v>
      </c>
      <c r="C14" s="337"/>
      <c r="D14" s="337"/>
      <c r="E14" s="337"/>
      <c r="F14" s="173">
        <f t="shared" si="1"/>
        <v>16491.98</v>
      </c>
      <c r="G14" s="173">
        <f t="shared" si="1"/>
        <v>17500</v>
      </c>
      <c r="H14" s="173">
        <f t="shared" si="1"/>
        <v>7500</v>
      </c>
      <c r="I14" s="207">
        <f t="shared" si="1"/>
        <v>0</v>
      </c>
      <c r="J14" s="174"/>
      <c r="K14" s="174"/>
    </row>
    <row r="15" spans="1:11" ht="20.100000000000001" customHeight="1" x14ac:dyDescent="0.25">
      <c r="A15" s="141" t="s">
        <v>132</v>
      </c>
      <c r="B15" s="331" t="s">
        <v>3</v>
      </c>
      <c r="C15" s="332"/>
      <c r="D15" s="332"/>
      <c r="E15" s="332"/>
      <c r="F15" s="44">
        <f>SUM(F16)</f>
        <v>16491.98</v>
      </c>
      <c r="G15" s="44">
        <v>17500</v>
      </c>
      <c r="H15" s="44">
        <v>7500</v>
      </c>
      <c r="I15" s="205">
        <f>SUM(I16)</f>
        <v>0</v>
      </c>
      <c r="J15" s="64"/>
      <c r="K15" s="64"/>
    </row>
    <row r="16" spans="1:11" ht="20.100000000000001" customHeight="1" x14ac:dyDescent="0.25">
      <c r="A16" s="141" t="s">
        <v>139</v>
      </c>
      <c r="B16" s="331" t="s">
        <v>9</v>
      </c>
      <c r="C16" s="332"/>
      <c r="D16" s="332"/>
      <c r="E16" s="332"/>
      <c r="F16" s="44">
        <f>SUM(F17:F20)</f>
        <v>16491.98</v>
      </c>
      <c r="G16" s="44">
        <v>17500</v>
      </c>
      <c r="H16" s="44">
        <v>7500</v>
      </c>
      <c r="I16" s="205">
        <f>SUM(I17:I20)</f>
        <v>0</v>
      </c>
      <c r="J16" s="64"/>
      <c r="K16" s="64"/>
    </row>
    <row r="17" spans="1:11" ht="20.100000000000001" customHeight="1" x14ac:dyDescent="0.25">
      <c r="A17" s="141">
        <v>3237</v>
      </c>
      <c r="B17" s="331" t="s">
        <v>140</v>
      </c>
      <c r="C17" s="332"/>
      <c r="D17" s="332"/>
      <c r="E17" s="332"/>
      <c r="F17" s="44">
        <v>2620.33</v>
      </c>
      <c r="G17" s="44"/>
      <c r="H17" s="44"/>
      <c r="I17" s="220">
        <v>0</v>
      </c>
      <c r="J17" s="64"/>
      <c r="K17" s="64"/>
    </row>
    <row r="18" spans="1:11" ht="18" customHeight="1" x14ac:dyDescent="0.25">
      <c r="A18" s="141">
        <v>3239</v>
      </c>
      <c r="B18" s="331" t="s">
        <v>141</v>
      </c>
      <c r="C18" s="332"/>
      <c r="D18" s="332"/>
      <c r="E18" s="332"/>
      <c r="F18" s="44">
        <v>4561.7</v>
      </c>
      <c r="G18" s="44"/>
      <c r="H18" s="44"/>
      <c r="I18" s="209">
        <v>0</v>
      </c>
      <c r="J18" s="64"/>
      <c r="K18" s="64"/>
    </row>
    <row r="19" spans="1:11" ht="20.100000000000001" customHeight="1" x14ac:dyDescent="0.25">
      <c r="A19" s="141">
        <v>3293</v>
      </c>
      <c r="B19" s="331" t="s">
        <v>83</v>
      </c>
      <c r="C19" s="332"/>
      <c r="D19" s="332"/>
      <c r="E19" s="332"/>
      <c r="F19" s="44">
        <v>9230</v>
      </c>
      <c r="G19" s="44"/>
      <c r="H19" s="44"/>
      <c r="I19" s="205">
        <v>0</v>
      </c>
      <c r="J19" s="64"/>
      <c r="K19" s="64"/>
    </row>
    <row r="20" spans="1:11" ht="20.100000000000001" customHeight="1" x14ac:dyDescent="0.25">
      <c r="A20" s="141">
        <v>3299</v>
      </c>
      <c r="B20" s="331" t="s">
        <v>87</v>
      </c>
      <c r="C20" s="332"/>
      <c r="D20" s="332"/>
      <c r="E20" s="332"/>
      <c r="F20" s="44">
        <v>79.95</v>
      </c>
      <c r="G20" s="44"/>
      <c r="H20" s="44"/>
      <c r="I20" s="205">
        <v>0</v>
      </c>
      <c r="J20" s="64"/>
      <c r="K20" s="64"/>
    </row>
    <row r="21" spans="1:11" ht="20.100000000000001" customHeight="1" x14ac:dyDescent="0.25">
      <c r="A21" s="142" t="s">
        <v>142</v>
      </c>
      <c r="B21" s="384" t="s">
        <v>145</v>
      </c>
      <c r="C21" s="385"/>
      <c r="D21" s="385"/>
      <c r="E21" s="385"/>
      <c r="F21" s="152">
        <f>SUM(F22)</f>
        <v>3125.98</v>
      </c>
      <c r="G21" s="152">
        <f>SUM(G22)</f>
        <v>5000</v>
      </c>
      <c r="H21" s="152">
        <v>5000</v>
      </c>
      <c r="I21" s="217">
        <f>SUM(I22)</f>
        <v>2947.77</v>
      </c>
      <c r="J21" s="115">
        <f>(I21/F21*100)</f>
        <v>94.299067812334044</v>
      </c>
      <c r="K21" s="115">
        <f>SUM(I21/H21)*100</f>
        <v>58.955400000000004</v>
      </c>
    </row>
    <row r="22" spans="1:11" ht="20.100000000000001" customHeight="1" x14ac:dyDescent="0.25">
      <c r="A22" s="142" t="s">
        <v>287</v>
      </c>
      <c r="B22" s="384" t="s">
        <v>144</v>
      </c>
      <c r="C22" s="385"/>
      <c r="D22" s="385"/>
      <c r="E22" s="385"/>
      <c r="F22" s="152">
        <f>SUM(F23)</f>
        <v>3125.98</v>
      </c>
      <c r="G22" s="152">
        <f>SUM(G23)</f>
        <v>5000</v>
      </c>
      <c r="H22" s="152">
        <v>5000</v>
      </c>
      <c r="I22" s="217">
        <f>SUM(I23)</f>
        <v>2947.77</v>
      </c>
      <c r="J22" s="115">
        <f>(I22/F22*100)</f>
        <v>94.299067812334044</v>
      </c>
      <c r="K22" s="115">
        <f>SUM(I22/H22)*100</f>
        <v>58.955400000000004</v>
      </c>
    </row>
    <row r="23" spans="1:11" ht="20.100000000000001" customHeight="1" x14ac:dyDescent="0.25">
      <c r="A23" s="172" t="s">
        <v>286</v>
      </c>
      <c r="B23" s="336" t="s">
        <v>145</v>
      </c>
      <c r="C23" s="337"/>
      <c r="D23" s="337"/>
      <c r="E23" s="337"/>
      <c r="F23" s="173">
        <f>SUM(F24)</f>
        <v>3125.98</v>
      </c>
      <c r="G23" s="173">
        <v>5000</v>
      </c>
      <c r="H23" s="173">
        <v>5000</v>
      </c>
      <c r="I23" s="207">
        <f>SUM(I24)</f>
        <v>2947.77</v>
      </c>
      <c r="J23" s="174"/>
      <c r="K23" s="174"/>
    </row>
    <row r="24" spans="1:11" ht="20.100000000000001" customHeight="1" x14ac:dyDescent="0.25">
      <c r="A24" s="141" t="s">
        <v>132</v>
      </c>
      <c r="B24" s="331" t="s">
        <v>3</v>
      </c>
      <c r="C24" s="332"/>
      <c r="D24" s="332"/>
      <c r="E24" s="332"/>
      <c r="F24" s="44">
        <f>SUM(F25)</f>
        <v>3125.98</v>
      </c>
      <c r="G24" s="44">
        <v>5000</v>
      </c>
      <c r="H24" s="44">
        <v>5000</v>
      </c>
      <c r="I24" s="205">
        <f>SUM(I25)</f>
        <v>2947.77</v>
      </c>
      <c r="J24" s="64"/>
      <c r="K24" s="64"/>
    </row>
    <row r="25" spans="1:11" ht="20.100000000000001" customHeight="1" x14ac:dyDescent="0.25">
      <c r="A25" s="141" t="s">
        <v>139</v>
      </c>
      <c r="B25" s="331" t="s">
        <v>9</v>
      </c>
      <c r="C25" s="332"/>
      <c r="D25" s="332"/>
      <c r="E25" s="332"/>
      <c r="F25" s="44">
        <f>SUM(F26:F28)</f>
        <v>3125.98</v>
      </c>
      <c r="G25" s="44">
        <v>5000</v>
      </c>
      <c r="H25" s="44">
        <v>5000</v>
      </c>
      <c r="I25" s="205">
        <f>SUM(I26:I29)</f>
        <v>2947.77</v>
      </c>
      <c r="J25" s="64"/>
      <c r="K25" s="64"/>
    </row>
    <row r="26" spans="1:11" ht="20.100000000000001" customHeight="1" x14ac:dyDescent="0.25">
      <c r="A26" s="141">
        <v>3211</v>
      </c>
      <c r="B26" s="331" t="s">
        <v>19</v>
      </c>
      <c r="C26" s="332"/>
      <c r="D26" s="332"/>
      <c r="E26" s="332"/>
      <c r="F26" s="44">
        <v>103.97</v>
      </c>
      <c r="G26" s="44"/>
      <c r="H26" s="137"/>
      <c r="I26" s="205">
        <v>36.979999999999997</v>
      </c>
      <c r="J26" s="64"/>
      <c r="K26" s="64"/>
    </row>
    <row r="27" spans="1:11" ht="20.100000000000001" customHeight="1" x14ac:dyDescent="0.25">
      <c r="A27" s="146">
        <v>3231</v>
      </c>
      <c r="B27" s="331" t="s">
        <v>176</v>
      </c>
      <c r="C27" s="332"/>
      <c r="D27" s="332"/>
      <c r="E27" s="332"/>
      <c r="F27" s="44">
        <v>2811.07</v>
      </c>
      <c r="G27" s="44"/>
      <c r="H27" s="137"/>
      <c r="I27" s="205">
        <v>2668.5</v>
      </c>
      <c r="J27" s="64"/>
      <c r="K27" s="64"/>
    </row>
    <row r="28" spans="1:11" ht="20.100000000000001" customHeight="1" x14ac:dyDescent="0.25">
      <c r="A28" s="141">
        <v>3241</v>
      </c>
      <c r="B28" s="331" t="s">
        <v>159</v>
      </c>
      <c r="C28" s="332"/>
      <c r="D28" s="332"/>
      <c r="E28" s="332"/>
      <c r="F28" s="44">
        <v>210.94</v>
      </c>
      <c r="G28" s="44"/>
      <c r="H28" s="137"/>
      <c r="I28" s="205">
        <v>135.4</v>
      </c>
      <c r="J28" s="64"/>
      <c r="K28" s="64"/>
    </row>
    <row r="29" spans="1:11" ht="20.100000000000001" customHeight="1" x14ac:dyDescent="0.25">
      <c r="A29" s="141">
        <v>3299</v>
      </c>
      <c r="B29" s="351" t="s">
        <v>87</v>
      </c>
      <c r="C29" s="352"/>
      <c r="D29" s="352"/>
      <c r="E29" s="353"/>
      <c r="F29" s="227">
        <v>0</v>
      </c>
      <c r="G29" s="44"/>
      <c r="H29" s="137"/>
      <c r="I29" s="205">
        <v>106.89</v>
      </c>
      <c r="J29" s="64"/>
      <c r="K29" s="64"/>
    </row>
    <row r="30" spans="1:11" ht="23.25" customHeight="1" x14ac:dyDescent="0.25">
      <c r="A30" s="145" t="s">
        <v>146</v>
      </c>
      <c r="B30" s="338" t="s">
        <v>147</v>
      </c>
      <c r="C30" s="339"/>
      <c r="D30" s="339"/>
      <c r="E30" s="339"/>
      <c r="F30" s="85">
        <f>SUM(F31)</f>
        <v>398.17999999999995</v>
      </c>
      <c r="G30" s="100">
        <f>SUM(G31)</f>
        <v>729.96</v>
      </c>
      <c r="H30" s="100">
        <f>SUM(H31)</f>
        <v>1779.96</v>
      </c>
      <c r="I30" s="214">
        <f>SUM(I31)</f>
        <v>1448.1799999999998</v>
      </c>
      <c r="J30" s="63">
        <f>(I30/F30*100)</f>
        <v>363.69983424581847</v>
      </c>
      <c r="K30" s="63">
        <f>SUM(I30/H30)*100</f>
        <v>81.360255286635635</v>
      </c>
    </row>
    <row r="31" spans="1:11" ht="20.100000000000001" customHeight="1" x14ac:dyDescent="0.25">
      <c r="A31" s="150" t="s">
        <v>129</v>
      </c>
      <c r="B31" s="340" t="s">
        <v>130</v>
      </c>
      <c r="C31" s="341"/>
      <c r="D31" s="341"/>
      <c r="E31" s="341"/>
      <c r="F31" s="159">
        <f>SUM(F32)</f>
        <v>398.17999999999995</v>
      </c>
      <c r="G31" s="159">
        <v>729.96</v>
      </c>
      <c r="H31" s="151">
        <f>SUM(H32)</f>
        <v>1779.96</v>
      </c>
      <c r="I31" s="216">
        <f>SUM(I32)</f>
        <v>1448.1799999999998</v>
      </c>
      <c r="J31" s="96">
        <f>(I31/F31*100)</f>
        <v>363.69983424581847</v>
      </c>
      <c r="K31" s="96">
        <f>SUM(I31/H31)*100</f>
        <v>81.360255286635635</v>
      </c>
    </row>
    <row r="32" spans="1:11" ht="20.100000000000001" customHeight="1" x14ac:dyDescent="0.25">
      <c r="A32" s="150" t="s">
        <v>148</v>
      </c>
      <c r="B32" s="340" t="s">
        <v>130</v>
      </c>
      <c r="C32" s="341"/>
      <c r="D32" s="341"/>
      <c r="E32" s="341"/>
      <c r="F32" s="159">
        <f>SUM(F33)</f>
        <v>398.17999999999995</v>
      </c>
      <c r="G32" s="159">
        <v>729.96</v>
      </c>
      <c r="H32" s="151">
        <f>SUM(H33+H37)</f>
        <v>1779.96</v>
      </c>
      <c r="I32" s="216">
        <f>SUM(I33)</f>
        <v>1448.1799999999998</v>
      </c>
      <c r="J32" s="96">
        <f>(I32/F32*100)</f>
        <v>363.69983424581847</v>
      </c>
      <c r="K32" s="96">
        <f>SUM(I32/H32)*100</f>
        <v>81.360255286635635</v>
      </c>
    </row>
    <row r="33" spans="1:11" ht="20.100000000000001" customHeight="1" x14ac:dyDescent="0.25">
      <c r="A33" s="141" t="s">
        <v>132</v>
      </c>
      <c r="B33" s="331" t="s">
        <v>3</v>
      </c>
      <c r="C33" s="332"/>
      <c r="D33" s="332"/>
      <c r="E33" s="332"/>
      <c r="F33" s="44">
        <f>SUM(F34)</f>
        <v>398.17999999999995</v>
      </c>
      <c r="G33" s="44">
        <v>729.96</v>
      </c>
      <c r="H33" s="137">
        <v>729.96</v>
      </c>
      <c r="I33" s="205">
        <f>SUM(I34+I37)</f>
        <v>1448.1799999999998</v>
      </c>
      <c r="J33" s="64"/>
      <c r="K33" s="64"/>
    </row>
    <row r="34" spans="1:11" ht="20.100000000000001" customHeight="1" x14ac:dyDescent="0.25">
      <c r="A34" s="141" t="s">
        <v>133</v>
      </c>
      <c r="B34" s="331" t="s">
        <v>4</v>
      </c>
      <c r="C34" s="332"/>
      <c r="D34" s="332"/>
      <c r="E34" s="332"/>
      <c r="F34" s="44">
        <f>SUM(F35:F36)</f>
        <v>398.17999999999995</v>
      </c>
      <c r="G34" s="44">
        <v>729.96</v>
      </c>
      <c r="H34" s="137">
        <v>729.96</v>
      </c>
      <c r="I34" s="205">
        <f>SUM(I35:I36)</f>
        <v>398.17999999999995</v>
      </c>
      <c r="J34" s="64"/>
      <c r="K34" s="64"/>
    </row>
    <row r="35" spans="1:11" ht="20.100000000000001" customHeight="1" x14ac:dyDescent="0.25">
      <c r="A35" s="141">
        <v>3111</v>
      </c>
      <c r="B35" s="331" t="s">
        <v>17</v>
      </c>
      <c r="C35" s="332"/>
      <c r="D35" s="332"/>
      <c r="E35" s="332"/>
      <c r="F35" s="44">
        <v>341.78</v>
      </c>
      <c r="G35" s="44"/>
      <c r="H35" s="137"/>
      <c r="I35" s="205">
        <v>341.78</v>
      </c>
      <c r="J35" s="64"/>
      <c r="K35" s="64"/>
    </row>
    <row r="36" spans="1:11" ht="20.100000000000001" customHeight="1" x14ac:dyDescent="0.25">
      <c r="A36" s="141">
        <v>3132</v>
      </c>
      <c r="B36" s="331" t="s">
        <v>149</v>
      </c>
      <c r="C36" s="332"/>
      <c r="D36" s="332"/>
      <c r="E36" s="332"/>
      <c r="F36" s="44">
        <v>56.4</v>
      </c>
      <c r="G36" s="44"/>
      <c r="H36" s="137"/>
      <c r="I36" s="205">
        <v>56.4</v>
      </c>
      <c r="J36" s="64"/>
      <c r="K36" s="64"/>
    </row>
    <row r="37" spans="1:11" ht="20.100000000000001" customHeight="1" x14ac:dyDescent="0.25">
      <c r="A37" s="66">
        <v>32</v>
      </c>
      <c r="B37" s="351" t="s">
        <v>9</v>
      </c>
      <c r="C37" s="352"/>
      <c r="D37" s="352"/>
      <c r="E37" s="353"/>
      <c r="F37" s="227">
        <v>0</v>
      </c>
      <c r="G37" s="44"/>
      <c r="H37" s="137">
        <v>1050</v>
      </c>
      <c r="I37" s="205">
        <v>1050</v>
      </c>
      <c r="J37" s="64"/>
      <c r="K37" s="64"/>
    </row>
    <row r="38" spans="1:11" ht="20.100000000000001" customHeight="1" x14ac:dyDescent="0.25">
      <c r="A38" s="208">
        <v>3291</v>
      </c>
      <c r="B38" s="366" t="s">
        <v>291</v>
      </c>
      <c r="C38" s="367"/>
      <c r="D38" s="367"/>
      <c r="E38" s="368"/>
      <c r="F38" s="227">
        <v>0</v>
      </c>
      <c r="G38" s="44"/>
      <c r="H38" s="137">
        <v>1050</v>
      </c>
      <c r="I38" s="205">
        <v>1050</v>
      </c>
      <c r="J38" s="64"/>
      <c r="K38" s="64"/>
    </row>
    <row r="39" spans="1:11" ht="23.25" customHeight="1" x14ac:dyDescent="0.25">
      <c r="A39" s="147" t="s">
        <v>228</v>
      </c>
      <c r="B39" s="360" t="s">
        <v>224</v>
      </c>
      <c r="C39" s="361"/>
      <c r="D39" s="361"/>
      <c r="E39" s="362"/>
      <c r="F39" s="228">
        <v>0</v>
      </c>
      <c r="G39" s="148">
        <v>0</v>
      </c>
      <c r="H39" s="148">
        <v>0</v>
      </c>
      <c r="I39" s="215">
        <v>0</v>
      </c>
      <c r="J39" s="64"/>
      <c r="K39" s="64"/>
    </row>
    <row r="40" spans="1:11" ht="20.100000000000001" customHeight="1" x14ac:dyDescent="0.25">
      <c r="A40" s="142" t="s">
        <v>129</v>
      </c>
      <c r="B40" s="357" t="s">
        <v>130</v>
      </c>
      <c r="C40" s="358"/>
      <c r="D40" s="358"/>
      <c r="E40" s="359"/>
      <c r="F40" s="229">
        <v>0</v>
      </c>
      <c r="G40" s="152">
        <v>0</v>
      </c>
      <c r="H40" s="153">
        <v>0</v>
      </c>
      <c r="I40" s="217">
        <v>0</v>
      </c>
      <c r="J40" s="115"/>
      <c r="K40" s="115"/>
    </row>
    <row r="41" spans="1:11" ht="20.100000000000001" customHeight="1" x14ac:dyDescent="0.25">
      <c r="A41" s="172" t="s">
        <v>131</v>
      </c>
      <c r="B41" s="354" t="s">
        <v>229</v>
      </c>
      <c r="C41" s="355"/>
      <c r="D41" s="355"/>
      <c r="E41" s="356"/>
      <c r="F41" s="230">
        <v>0</v>
      </c>
      <c r="G41" s="173"/>
      <c r="H41" s="175"/>
      <c r="I41" s="207">
        <v>0</v>
      </c>
      <c r="J41" s="174"/>
      <c r="K41" s="174"/>
    </row>
    <row r="42" spans="1:11" ht="20.100000000000001" customHeight="1" x14ac:dyDescent="0.25">
      <c r="A42" s="141" t="s">
        <v>132</v>
      </c>
      <c r="B42" s="351" t="s">
        <v>3</v>
      </c>
      <c r="C42" s="352"/>
      <c r="D42" s="352"/>
      <c r="E42" s="353"/>
      <c r="F42" s="227">
        <v>0</v>
      </c>
      <c r="G42" s="44"/>
      <c r="H42" s="137"/>
      <c r="I42" s="205">
        <v>0</v>
      </c>
      <c r="J42" s="64"/>
      <c r="K42" s="64"/>
    </row>
    <row r="43" spans="1:11" ht="20.100000000000001" customHeight="1" x14ac:dyDescent="0.25">
      <c r="A43" s="66">
        <v>32</v>
      </c>
      <c r="B43" s="351" t="s">
        <v>9</v>
      </c>
      <c r="C43" s="352"/>
      <c r="D43" s="352"/>
      <c r="E43" s="353"/>
      <c r="F43" s="227">
        <v>0</v>
      </c>
      <c r="G43" s="44"/>
      <c r="H43" s="137"/>
      <c r="I43" s="205">
        <v>0</v>
      </c>
      <c r="J43" s="64"/>
      <c r="K43" s="64"/>
    </row>
    <row r="44" spans="1:11" ht="20.100000000000001" customHeight="1" x14ac:dyDescent="0.25">
      <c r="A44" s="141">
        <v>3299</v>
      </c>
      <c r="B44" s="351" t="s">
        <v>87</v>
      </c>
      <c r="C44" s="352"/>
      <c r="D44" s="352"/>
      <c r="E44" s="353"/>
      <c r="F44" s="227">
        <v>0</v>
      </c>
      <c r="G44" s="44"/>
      <c r="H44" s="137"/>
      <c r="I44" s="205">
        <v>0</v>
      </c>
      <c r="J44" s="64"/>
      <c r="K44" s="64"/>
    </row>
    <row r="45" spans="1:11" ht="22.5" customHeight="1" x14ac:dyDescent="0.25">
      <c r="A45" s="145" t="s">
        <v>152</v>
      </c>
      <c r="B45" s="338" t="s">
        <v>153</v>
      </c>
      <c r="C45" s="339"/>
      <c r="D45" s="339"/>
      <c r="E45" s="339"/>
      <c r="F45" s="85">
        <f t="shared" ref="F45:I46" si="2">SUM(F46)</f>
        <v>1816.95</v>
      </c>
      <c r="G45" s="85">
        <f t="shared" si="2"/>
        <v>1800</v>
      </c>
      <c r="H45" s="85">
        <f t="shared" si="2"/>
        <v>1791</v>
      </c>
      <c r="I45" s="214">
        <f t="shared" si="2"/>
        <v>1791</v>
      </c>
      <c r="J45" s="63">
        <f>(I45/F45*100)</f>
        <v>98.571782382564194</v>
      </c>
      <c r="K45" s="63">
        <f>SUM(I45/H45)*100</f>
        <v>100</v>
      </c>
    </row>
    <row r="46" spans="1:11" ht="20.100000000000001" customHeight="1" x14ac:dyDescent="0.25">
      <c r="A46" s="142" t="s">
        <v>142</v>
      </c>
      <c r="B46" s="357" t="s">
        <v>143</v>
      </c>
      <c r="C46" s="358"/>
      <c r="D46" s="358"/>
      <c r="E46" s="359"/>
      <c r="F46" s="229">
        <f t="shared" si="2"/>
        <v>1816.95</v>
      </c>
      <c r="G46" s="152">
        <f t="shared" si="2"/>
        <v>1800</v>
      </c>
      <c r="H46" s="152">
        <f t="shared" si="2"/>
        <v>1791</v>
      </c>
      <c r="I46" s="217">
        <f t="shared" si="2"/>
        <v>1791</v>
      </c>
      <c r="J46" s="115">
        <f>(I46/F46*100)</f>
        <v>98.571782382564194</v>
      </c>
      <c r="K46" s="115">
        <f>SUM(I46/H46)*100</f>
        <v>100</v>
      </c>
    </row>
    <row r="47" spans="1:11" ht="20.100000000000001" customHeight="1" x14ac:dyDescent="0.25">
      <c r="A47" s="150" t="s">
        <v>287</v>
      </c>
      <c r="B47" s="363" t="s">
        <v>143</v>
      </c>
      <c r="C47" s="364"/>
      <c r="D47" s="364"/>
      <c r="E47" s="365"/>
      <c r="F47" s="231">
        <f>SUM(F48)</f>
        <v>1816.95</v>
      </c>
      <c r="G47" s="159">
        <f>SUM(G51)</f>
        <v>1800</v>
      </c>
      <c r="H47" s="159">
        <f>SUM(H51)</f>
        <v>1791</v>
      </c>
      <c r="I47" s="216">
        <v>1791</v>
      </c>
      <c r="J47" s="96">
        <f>(I47/F47*100)</f>
        <v>98.571782382564194</v>
      </c>
      <c r="K47" s="96">
        <f>SUM(I47/H47)*100</f>
        <v>100</v>
      </c>
    </row>
    <row r="48" spans="1:11" ht="20.100000000000001" customHeight="1" x14ac:dyDescent="0.25">
      <c r="A48" s="172" t="s">
        <v>286</v>
      </c>
      <c r="B48" s="354" t="s">
        <v>145</v>
      </c>
      <c r="C48" s="355"/>
      <c r="D48" s="355"/>
      <c r="E48" s="356"/>
      <c r="F48" s="230">
        <f>SUM(F49)</f>
        <v>1816.95</v>
      </c>
      <c r="G48" s="173">
        <v>0</v>
      </c>
      <c r="H48" s="173">
        <v>0</v>
      </c>
      <c r="I48" s="207">
        <v>1791</v>
      </c>
      <c r="J48" s="174"/>
      <c r="K48" s="174"/>
    </row>
    <row r="49" spans="1:11" ht="20.100000000000001" customHeight="1" x14ac:dyDescent="0.25">
      <c r="A49" s="141" t="s">
        <v>132</v>
      </c>
      <c r="B49" s="351" t="s">
        <v>3</v>
      </c>
      <c r="C49" s="352"/>
      <c r="D49" s="352"/>
      <c r="E49" s="353"/>
      <c r="F49" s="227">
        <f>SUM(F50)</f>
        <v>1816.95</v>
      </c>
      <c r="G49" s="44">
        <v>0</v>
      </c>
      <c r="H49" s="44">
        <v>0</v>
      </c>
      <c r="I49" s="205">
        <v>1791</v>
      </c>
      <c r="J49" s="64"/>
      <c r="K49" s="64"/>
    </row>
    <row r="50" spans="1:11" ht="20.100000000000001" customHeight="1" x14ac:dyDescent="0.25">
      <c r="A50" s="141" t="s">
        <v>154</v>
      </c>
      <c r="B50" s="351" t="s">
        <v>100</v>
      </c>
      <c r="C50" s="352"/>
      <c r="D50" s="352"/>
      <c r="E50" s="353"/>
      <c r="F50" s="227">
        <f>SUM(F51)</f>
        <v>1816.95</v>
      </c>
      <c r="G50" s="44">
        <v>0</v>
      </c>
      <c r="H50" s="44">
        <v>0</v>
      </c>
      <c r="I50" s="205">
        <v>1791</v>
      </c>
      <c r="J50" s="64"/>
      <c r="K50" s="64"/>
    </row>
    <row r="51" spans="1:11" ht="20.100000000000001" customHeight="1" x14ac:dyDescent="0.25">
      <c r="A51" s="141">
        <v>3812</v>
      </c>
      <c r="B51" s="351" t="s">
        <v>99</v>
      </c>
      <c r="C51" s="352"/>
      <c r="D51" s="352"/>
      <c r="E51" s="353"/>
      <c r="F51" s="227">
        <v>1816.95</v>
      </c>
      <c r="G51" s="44">
        <v>1800</v>
      </c>
      <c r="H51" s="44">
        <v>1791</v>
      </c>
      <c r="I51" s="205">
        <v>1791</v>
      </c>
      <c r="J51" s="64"/>
      <c r="K51" s="64"/>
    </row>
    <row r="52" spans="1:11" ht="24.75" customHeight="1" x14ac:dyDescent="0.25">
      <c r="A52" s="145" t="s">
        <v>155</v>
      </c>
      <c r="B52" s="338" t="s">
        <v>158</v>
      </c>
      <c r="C52" s="339"/>
      <c r="D52" s="339"/>
      <c r="E52" s="339"/>
      <c r="F52" s="85">
        <f>SUM(F53)</f>
        <v>10408.740000000002</v>
      </c>
      <c r="G52" s="85">
        <f>SUM(G53)</f>
        <v>12000</v>
      </c>
      <c r="H52" s="85">
        <f>SUM(H53+H61)</f>
        <v>10000</v>
      </c>
      <c r="I52" s="214">
        <f>SUM(I53)</f>
        <v>0</v>
      </c>
      <c r="J52" s="149">
        <f>(I52/F52*100)</f>
        <v>0</v>
      </c>
      <c r="K52" s="149">
        <f>SUM(I52/H52)*100</f>
        <v>0</v>
      </c>
    </row>
    <row r="53" spans="1:11" ht="20.100000000000001" customHeight="1" x14ac:dyDescent="0.25">
      <c r="A53" s="150" t="s">
        <v>142</v>
      </c>
      <c r="B53" s="340" t="s">
        <v>143</v>
      </c>
      <c r="C53" s="341"/>
      <c r="D53" s="341"/>
      <c r="E53" s="341"/>
      <c r="F53" s="159">
        <f>SUM(F55+F61)</f>
        <v>10408.740000000002</v>
      </c>
      <c r="G53" s="159">
        <f>SUM(G54)</f>
        <v>12000</v>
      </c>
      <c r="H53" s="159">
        <f>SUM(H54)</f>
        <v>10000</v>
      </c>
      <c r="I53" s="216">
        <f>SUM(I54+I61)</f>
        <v>0</v>
      </c>
      <c r="J53" s="96">
        <f>(I53/F53*100)</f>
        <v>0</v>
      </c>
      <c r="K53" s="96">
        <f>SUM(I53/H53)*100</f>
        <v>0</v>
      </c>
    </row>
    <row r="54" spans="1:11" ht="20.100000000000001" customHeight="1" x14ac:dyDescent="0.25">
      <c r="A54" s="150" t="s">
        <v>288</v>
      </c>
      <c r="B54" s="340" t="s">
        <v>157</v>
      </c>
      <c r="C54" s="341"/>
      <c r="D54" s="341"/>
      <c r="E54" s="341"/>
      <c r="F54" s="159">
        <f>SUM(F55)</f>
        <v>9868.7400000000016</v>
      </c>
      <c r="G54" s="159">
        <f>SUM(G55)</f>
        <v>12000</v>
      </c>
      <c r="H54" s="159">
        <f>SUM(H55)</f>
        <v>10000</v>
      </c>
      <c r="I54" s="216">
        <f>SUM(I55)</f>
        <v>0</v>
      </c>
      <c r="J54" s="96">
        <f>(I54/F54*100)</f>
        <v>0</v>
      </c>
      <c r="K54" s="96">
        <f>SUM(I54/H54)*100</f>
        <v>0</v>
      </c>
    </row>
    <row r="55" spans="1:11" ht="20.100000000000001" customHeight="1" x14ac:dyDescent="0.25">
      <c r="A55" s="172" t="s">
        <v>289</v>
      </c>
      <c r="B55" s="336" t="s">
        <v>158</v>
      </c>
      <c r="C55" s="337"/>
      <c r="D55" s="337"/>
      <c r="E55" s="337"/>
      <c r="F55" s="173">
        <f>SUM(F56)</f>
        <v>9868.7400000000016</v>
      </c>
      <c r="G55" s="173">
        <v>12000</v>
      </c>
      <c r="H55" s="173">
        <v>10000</v>
      </c>
      <c r="I55" s="207">
        <f>SUM(I56)</f>
        <v>0</v>
      </c>
      <c r="J55" s="176"/>
      <c r="K55" s="174"/>
    </row>
    <row r="56" spans="1:11" ht="24" customHeight="1" x14ac:dyDescent="0.25">
      <c r="A56" s="141" t="s">
        <v>132</v>
      </c>
      <c r="B56" s="331" t="s">
        <v>3</v>
      </c>
      <c r="C56" s="332"/>
      <c r="D56" s="332"/>
      <c r="E56" s="332"/>
      <c r="F56" s="44">
        <f>SUM(F57)</f>
        <v>9868.7400000000016</v>
      </c>
      <c r="G56" s="44">
        <v>12000</v>
      </c>
      <c r="H56" s="44">
        <v>10000</v>
      </c>
      <c r="I56" s="205">
        <f>SUM(I57)</f>
        <v>0</v>
      </c>
      <c r="J56" s="65"/>
      <c r="K56" s="64"/>
    </row>
    <row r="57" spans="1:11" ht="20.100000000000001" customHeight="1" x14ac:dyDescent="0.25">
      <c r="A57" s="141" t="s">
        <v>139</v>
      </c>
      <c r="B57" s="331" t="s">
        <v>9</v>
      </c>
      <c r="C57" s="332"/>
      <c r="D57" s="332"/>
      <c r="E57" s="332"/>
      <c r="F57" s="44">
        <f>SUM(F58:F60)</f>
        <v>9868.7400000000016</v>
      </c>
      <c r="G57" s="44">
        <v>12000</v>
      </c>
      <c r="H57" s="44">
        <v>10000</v>
      </c>
      <c r="I57" s="205">
        <f>SUM(I58:I60)</f>
        <v>0</v>
      </c>
      <c r="J57" s="65"/>
      <c r="K57" s="64"/>
    </row>
    <row r="58" spans="1:11" ht="20.100000000000001" customHeight="1" x14ac:dyDescent="0.25">
      <c r="A58" s="141">
        <v>3211</v>
      </c>
      <c r="B58" s="331" t="s">
        <v>19</v>
      </c>
      <c r="C58" s="332"/>
      <c r="D58" s="332"/>
      <c r="E58" s="332"/>
      <c r="F58" s="44">
        <v>997.6</v>
      </c>
      <c r="G58" s="44"/>
      <c r="H58" s="137"/>
      <c r="I58" s="205">
        <v>0</v>
      </c>
      <c r="J58" s="65"/>
      <c r="K58" s="64"/>
    </row>
    <row r="59" spans="1:11" ht="20.100000000000001" customHeight="1" x14ac:dyDescent="0.25">
      <c r="A59" s="141">
        <v>3241</v>
      </c>
      <c r="B59" s="331" t="s">
        <v>159</v>
      </c>
      <c r="C59" s="332"/>
      <c r="D59" s="332"/>
      <c r="E59" s="332"/>
      <c r="F59" s="44">
        <v>8851.0400000000009</v>
      </c>
      <c r="G59" s="44"/>
      <c r="H59" s="137"/>
      <c r="I59" s="205">
        <v>0</v>
      </c>
      <c r="J59" s="65"/>
      <c r="K59" s="64"/>
    </row>
    <row r="60" spans="1:11" ht="20.100000000000001" customHeight="1" x14ac:dyDescent="0.25">
      <c r="A60" s="141">
        <v>3293</v>
      </c>
      <c r="B60" s="331" t="s">
        <v>83</v>
      </c>
      <c r="C60" s="332"/>
      <c r="D60" s="332"/>
      <c r="E60" s="332"/>
      <c r="F60" s="44">
        <v>20.100000000000001</v>
      </c>
      <c r="G60" s="44"/>
      <c r="H60" s="137"/>
      <c r="I60" s="205">
        <v>0</v>
      </c>
      <c r="J60" s="65"/>
      <c r="K60" s="64"/>
    </row>
    <row r="61" spans="1:11" ht="20.100000000000001" customHeight="1" x14ac:dyDescent="0.25">
      <c r="A61" s="172" t="s">
        <v>290</v>
      </c>
      <c r="B61" s="336" t="s">
        <v>230</v>
      </c>
      <c r="C61" s="337"/>
      <c r="D61" s="337"/>
      <c r="E61" s="337"/>
      <c r="F61" s="173">
        <f>SUM(F62)</f>
        <v>540</v>
      </c>
      <c r="G61" s="173"/>
      <c r="H61" s="175">
        <f>SUM(H62+H66)</f>
        <v>0</v>
      </c>
      <c r="I61" s="207">
        <v>0</v>
      </c>
      <c r="J61" s="176"/>
      <c r="K61" s="174"/>
    </row>
    <row r="62" spans="1:11" ht="20.100000000000001" customHeight="1" x14ac:dyDescent="0.25">
      <c r="A62" s="141" t="s">
        <v>132</v>
      </c>
      <c r="B62" s="331" t="s">
        <v>3</v>
      </c>
      <c r="C62" s="332"/>
      <c r="D62" s="332"/>
      <c r="E62" s="332"/>
      <c r="F62" s="44">
        <f>SUM(F63)</f>
        <v>540</v>
      </c>
      <c r="G62" s="44"/>
      <c r="H62" s="137">
        <f>SUM(H63)</f>
        <v>0</v>
      </c>
      <c r="I62" s="205">
        <v>0</v>
      </c>
      <c r="J62" s="65"/>
      <c r="K62" s="64"/>
    </row>
    <row r="63" spans="1:11" ht="20.100000000000001" customHeight="1" x14ac:dyDescent="0.25">
      <c r="A63" s="141" t="s">
        <v>139</v>
      </c>
      <c r="B63" s="331" t="s">
        <v>9</v>
      </c>
      <c r="C63" s="332"/>
      <c r="D63" s="332"/>
      <c r="E63" s="332"/>
      <c r="F63" s="44">
        <f>SUM(F64)</f>
        <v>540</v>
      </c>
      <c r="G63" s="44"/>
      <c r="H63" s="137">
        <f>SUM(H64:H65)</f>
        <v>0</v>
      </c>
      <c r="I63" s="205">
        <v>0</v>
      </c>
      <c r="J63" s="65"/>
      <c r="K63" s="64"/>
    </row>
    <row r="64" spans="1:11" ht="20.100000000000001" customHeight="1" x14ac:dyDescent="0.25">
      <c r="A64" s="141">
        <v>3211</v>
      </c>
      <c r="B64" s="331" t="s">
        <v>19</v>
      </c>
      <c r="C64" s="332"/>
      <c r="D64" s="332"/>
      <c r="E64" s="332"/>
      <c r="F64" s="44">
        <v>540</v>
      </c>
      <c r="G64" s="44"/>
      <c r="H64" s="137">
        <v>0</v>
      </c>
      <c r="I64" s="205">
        <v>0</v>
      </c>
      <c r="J64" s="65"/>
      <c r="K64" s="64"/>
    </row>
    <row r="65" spans="1:11" ht="20.100000000000001" customHeight="1" x14ac:dyDescent="0.25">
      <c r="A65" s="141">
        <v>3241</v>
      </c>
      <c r="B65" s="331" t="s">
        <v>159</v>
      </c>
      <c r="C65" s="332"/>
      <c r="D65" s="332"/>
      <c r="E65" s="332"/>
      <c r="F65" s="44">
        <v>0</v>
      </c>
      <c r="G65" s="44"/>
      <c r="H65" s="137">
        <v>0</v>
      </c>
      <c r="I65" s="205">
        <v>0</v>
      </c>
      <c r="J65" s="65"/>
      <c r="K65" s="64"/>
    </row>
    <row r="66" spans="1:11" ht="20.100000000000001" customHeight="1" x14ac:dyDescent="0.25">
      <c r="A66" s="66">
        <v>42</v>
      </c>
      <c r="B66" s="331" t="s">
        <v>58</v>
      </c>
      <c r="C66" s="332"/>
      <c r="D66" s="332"/>
      <c r="E66" s="332"/>
      <c r="F66" s="44">
        <v>0</v>
      </c>
      <c r="G66" s="44"/>
      <c r="H66" s="137">
        <v>0</v>
      </c>
      <c r="I66" s="205"/>
      <c r="J66" s="65"/>
      <c r="K66" s="64"/>
    </row>
    <row r="67" spans="1:11" ht="23.25" customHeight="1" x14ac:dyDescent="0.25">
      <c r="A67" s="144" t="s">
        <v>160</v>
      </c>
      <c r="B67" s="345" t="s">
        <v>161</v>
      </c>
      <c r="C67" s="346"/>
      <c r="D67" s="346"/>
      <c r="E67" s="346"/>
      <c r="F67" s="232">
        <f>SUM(F68)</f>
        <v>1143588.7999999998</v>
      </c>
      <c r="G67" s="103">
        <f>SUM(G68)</f>
        <v>2157325.5500000003</v>
      </c>
      <c r="H67" s="103">
        <f>SUM(H68)</f>
        <v>2272040.25</v>
      </c>
      <c r="I67" s="219">
        <f>SUM(I68)</f>
        <v>1078192.17</v>
      </c>
      <c r="J67" s="97">
        <f>(I67/F67*100)</f>
        <v>94.281455886941188</v>
      </c>
      <c r="K67" s="97">
        <f>SUM(I67/H67)*100</f>
        <v>47.454800591670853</v>
      </c>
    </row>
    <row r="68" spans="1:11" ht="24" customHeight="1" x14ac:dyDescent="0.25">
      <c r="A68" s="145" t="s">
        <v>162</v>
      </c>
      <c r="B68" s="338" t="s">
        <v>163</v>
      </c>
      <c r="C68" s="339"/>
      <c r="D68" s="339"/>
      <c r="E68" s="339"/>
      <c r="F68" s="85">
        <f>SUM(F79+F142+F160+F185)</f>
        <v>1143588.7999999998</v>
      </c>
      <c r="G68" s="100">
        <f>SUM(G69+G79+G110+G142+G160+G170)</f>
        <v>2157325.5500000003</v>
      </c>
      <c r="H68" s="100">
        <f>SUM(H69+H79+H142+H160+H185)</f>
        <v>2272040.25</v>
      </c>
      <c r="I68" s="214">
        <f>SUM(I69+I79+I110+I142+I160)</f>
        <v>1078192.17</v>
      </c>
      <c r="J68" s="99">
        <f>(I68/F68*100)</f>
        <v>94.281455886941188</v>
      </c>
      <c r="K68" s="99">
        <f>SUM(I68/H68)*100</f>
        <v>47.454800591670853</v>
      </c>
    </row>
    <row r="69" spans="1:11" ht="20.100000000000001" customHeight="1" x14ac:dyDescent="0.25">
      <c r="A69" s="145" t="s">
        <v>164</v>
      </c>
      <c r="B69" s="338" t="s">
        <v>165</v>
      </c>
      <c r="C69" s="339"/>
      <c r="D69" s="339"/>
      <c r="E69" s="339"/>
      <c r="F69" s="85">
        <v>0</v>
      </c>
      <c r="G69" s="85">
        <f>SUM(G70+G72)</f>
        <v>2820</v>
      </c>
      <c r="H69" s="100">
        <f>SUM(H70+H72)</f>
        <v>6405.87</v>
      </c>
      <c r="I69" s="214">
        <f>SUM(I70+I72)</f>
        <v>0</v>
      </c>
      <c r="J69" s="63">
        <f>(I69/G69*100)</f>
        <v>0</v>
      </c>
      <c r="K69" s="63">
        <f>SUM(I69/H69)*100</f>
        <v>0</v>
      </c>
    </row>
    <row r="70" spans="1:11" ht="20.100000000000001" customHeight="1" x14ac:dyDescent="0.25">
      <c r="A70" s="172" t="s">
        <v>166</v>
      </c>
      <c r="B70" s="336" t="s">
        <v>296</v>
      </c>
      <c r="C70" s="337"/>
      <c r="D70" s="337"/>
      <c r="E70" s="337"/>
      <c r="F70" s="173">
        <v>0</v>
      </c>
      <c r="G70" s="173">
        <f>SUM(G71)</f>
        <v>2820</v>
      </c>
      <c r="H70" s="175">
        <f>SUM(H71)</f>
        <v>2820</v>
      </c>
      <c r="I70" s="207">
        <v>0</v>
      </c>
      <c r="J70" s="174">
        <f>(I70/G70*100)</f>
        <v>0</v>
      </c>
      <c r="K70" s="174">
        <f>SUM(I70/H70)*100</f>
        <v>0</v>
      </c>
    </row>
    <row r="71" spans="1:11" ht="18" customHeight="1" x14ac:dyDescent="0.25">
      <c r="A71" s="141" t="s">
        <v>139</v>
      </c>
      <c r="B71" s="331" t="s">
        <v>9</v>
      </c>
      <c r="C71" s="332"/>
      <c r="D71" s="332"/>
      <c r="E71" s="332"/>
      <c r="F71" s="44">
        <v>0</v>
      </c>
      <c r="G71" s="44">
        <v>2820</v>
      </c>
      <c r="H71" s="137">
        <v>2820</v>
      </c>
      <c r="I71" s="205">
        <v>0</v>
      </c>
      <c r="J71" s="64"/>
      <c r="K71" s="64"/>
    </row>
    <row r="72" spans="1:11" ht="26.25" customHeight="1" x14ac:dyDescent="0.25">
      <c r="A72" s="172" t="s">
        <v>167</v>
      </c>
      <c r="B72" s="336" t="s">
        <v>231</v>
      </c>
      <c r="C72" s="337"/>
      <c r="D72" s="337"/>
      <c r="E72" s="337"/>
      <c r="F72" s="173">
        <v>0</v>
      </c>
      <c r="G72" s="173"/>
      <c r="H72" s="173">
        <f>SUM(H73+H75+H77)</f>
        <v>3585.87</v>
      </c>
      <c r="I72" s="207">
        <f>SUM(I73+I75)</f>
        <v>0</v>
      </c>
      <c r="J72" s="174"/>
      <c r="K72" s="174">
        <f>SUM(I72/H72)*100</f>
        <v>0</v>
      </c>
    </row>
    <row r="73" spans="1:11" ht="20.100000000000001" customHeight="1" x14ac:dyDescent="0.25">
      <c r="A73" s="69" t="s">
        <v>139</v>
      </c>
      <c r="B73" s="331" t="s">
        <v>9</v>
      </c>
      <c r="C73" s="332"/>
      <c r="D73" s="332"/>
      <c r="E73" s="332"/>
      <c r="F73" s="44">
        <v>0</v>
      </c>
      <c r="G73" s="44"/>
      <c r="H73" s="44">
        <v>3563.77</v>
      </c>
      <c r="I73" s="205">
        <v>0</v>
      </c>
      <c r="J73" s="64"/>
      <c r="K73" s="64"/>
    </row>
    <row r="74" spans="1:11" ht="20.100000000000001" customHeight="1" x14ac:dyDescent="0.25">
      <c r="A74" s="141">
        <v>3212</v>
      </c>
      <c r="B74" s="331" t="s">
        <v>168</v>
      </c>
      <c r="C74" s="332"/>
      <c r="D74" s="332"/>
      <c r="E74" s="332"/>
      <c r="F74" s="44">
        <v>0</v>
      </c>
      <c r="G74" s="44"/>
      <c r="H74" s="44"/>
      <c r="I74" s="205">
        <v>0</v>
      </c>
      <c r="J74" s="64"/>
      <c r="K74" s="64"/>
    </row>
    <row r="75" spans="1:11" ht="20.100000000000001" customHeight="1" x14ac:dyDescent="0.25">
      <c r="A75" s="141">
        <v>34</v>
      </c>
      <c r="B75" s="342" t="s">
        <v>71</v>
      </c>
      <c r="C75" s="343"/>
      <c r="D75" s="343"/>
      <c r="E75" s="344"/>
      <c r="F75" s="154">
        <v>0</v>
      </c>
      <c r="G75" s="154"/>
      <c r="H75" s="154">
        <v>22.1</v>
      </c>
      <c r="I75" s="205">
        <v>0</v>
      </c>
      <c r="J75" s="64"/>
      <c r="K75" s="64"/>
    </row>
    <row r="76" spans="1:11" ht="20.100000000000001" customHeight="1" x14ac:dyDescent="0.25">
      <c r="A76" s="141">
        <v>3433</v>
      </c>
      <c r="B76" s="331" t="s">
        <v>93</v>
      </c>
      <c r="C76" s="332"/>
      <c r="D76" s="332"/>
      <c r="E76" s="332"/>
      <c r="F76" s="44">
        <v>0</v>
      </c>
      <c r="G76" s="44"/>
      <c r="H76" s="44"/>
      <c r="I76" s="205">
        <v>0</v>
      </c>
      <c r="J76" s="64"/>
      <c r="K76" s="64"/>
    </row>
    <row r="77" spans="1:11" ht="20.100000000000001" customHeight="1" x14ac:dyDescent="0.25">
      <c r="A77" s="143">
        <v>42</v>
      </c>
      <c r="B77" s="331" t="s">
        <v>58</v>
      </c>
      <c r="C77" s="332"/>
      <c r="D77" s="332"/>
      <c r="E77" s="332"/>
      <c r="F77" s="44">
        <v>0</v>
      </c>
      <c r="G77" s="44"/>
      <c r="H77" s="44">
        <v>0</v>
      </c>
      <c r="I77" s="205"/>
      <c r="J77" s="64"/>
      <c r="K77" s="64"/>
    </row>
    <row r="78" spans="1:11" ht="20.100000000000001" customHeight="1" x14ac:dyDescent="0.25">
      <c r="A78" s="146">
        <v>4227</v>
      </c>
      <c r="B78" s="331" t="s">
        <v>196</v>
      </c>
      <c r="C78" s="332"/>
      <c r="D78" s="332"/>
      <c r="E78" s="332"/>
      <c r="F78" s="44">
        <v>0</v>
      </c>
      <c r="G78" s="44">
        <v>2000</v>
      </c>
      <c r="H78" s="44">
        <v>0</v>
      </c>
      <c r="I78" s="205"/>
      <c r="J78" s="64"/>
      <c r="K78" s="64"/>
    </row>
    <row r="79" spans="1:11" ht="20.100000000000001" customHeight="1" x14ac:dyDescent="0.25">
      <c r="A79" s="101" t="s">
        <v>134</v>
      </c>
      <c r="B79" s="338" t="s">
        <v>169</v>
      </c>
      <c r="C79" s="339"/>
      <c r="D79" s="339"/>
      <c r="E79" s="339"/>
      <c r="F79" s="85">
        <f>SUM(F80)</f>
        <v>64344.659999999996</v>
      </c>
      <c r="G79" s="85">
        <f>SUM(G81)</f>
        <v>109908.21</v>
      </c>
      <c r="H79" s="100">
        <f>SUM(H80+H110)</f>
        <v>130820.21</v>
      </c>
      <c r="I79" s="214">
        <f>SUM(I80)</f>
        <v>74713.399999999994</v>
      </c>
      <c r="J79" s="63">
        <f>(I79/F79*100)</f>
        <v>116.1143753032497</v>
      </c>
      <c r="K79" s="63">
        <f>SUM(I79/H79)*100</f>
        <v>57.111512051540039</v>
      </c>
    </row>
    <row r="80" spans="1:11" ht="20.100000000000001" customHeight="1" x14ac:dyDescent="0.25">
      <c r="A80" s="160" t="s">
        <v>170</v>
      </c>
      <c r="B80" s="340" t="s">
        <v>171</v>
      </c>
      <c r="C80" s="341"/>
      <c r="D80" s="341"/>
      <c r="E80" s="341"/>
      <c r="F80" s="159">
        <f>SUM(F81)</f>
        <v>64344.659999999996</v>
      </c>
      <c r="G80" s="159">
        <f>SUM(G81)</f>
        <v>109908.21</v>
      </c>
      <c r="H80" s="151">
        <f>SUM(H81)</f>
        <v>116680.55</v>
      </c>
      <c r="I80" s="216">
        <f>SUM(I81)</f>
        <v>74713.399999999994</v>
      </c>
      <c r="J80" s="96">
        <f>(I80/F80*100)</f>
        <v>116.1143753032497</v>
      </c>
      <c r="K80" s="96">
        <f>SUM(I80/H80)*100</f>
        <v>64.032437282820482</v>
      </c>
    </row>
    <row r="81" spans="1:11" ht="20.100000000000001" customHeight="1" x14ac:dyDescent="0.25">
      <c r="A81" s="177" t="s">
        <v>210</v>
      </c>
      <c r="B81" s="336" t="s">
        <v>171</v>
      </c>
      <c r="C81" s="337"/>
      <c r="D81" s="337"/>
      <c r="E81" s="337"/>
      <c r="F81" s="173">
        <f>SUM(F82)</f>
        <v>64344.659999999996</v>
      </c>
      <c r="G81" s="173">
        <f>SUM(G83+G108)</f>
        <v>109908.21</v>
      </c>
      <c r="H81" s="175">
        <f>SUM(H82+H108)</f>
        <v>116680.55</v>
      </c>
      <c r="I81" s="207">
        <f>SUM(I82)</f>
        <v>74713.399999999994</v>
      </c>
      <c r="J81" s="174">
        <f>(I81/F81*100)</f>
        <v>116.1143753032497</v>
      </c>
      <c r="K81" s="174">
        <f>SUM(I81/H81)*100</f>
        <v>64.032437282820482</v>
      </c>
    </row>
    <row r="82" spans="1:11" ht="20.100000000000001" customHeight="1" x14ac:dyDescent="0.25">
      <c r="A82" s="146" t="s">
        <v>132</v>
      </c>
      <c r="B82" s="331" t="s">
        <v>3</v>
      </c>
      <c r="C82" s="332"/>
      <c r="D82" s="332"/>
      <c r="E82" s="332"/>
      <c r="F82" s="44">
        <f>SUM(F83+F108)</f>
        <v>64344.659999999996</v>
      </c>
      <c r="G82" s="44">
        <v>109908.21</v>
      </c>
      <c r="H82" s="137">
        <f>SUM(H83)</f>
        <v>115480.55</v>
      </c>
      <c r="I82" s="205">
        <f>SUM(I83+I108)</f>
        <v>74713.399999999994</v>
      </c>
      <c r="J82" s="64">
        <f>(I82/F82*100)</f>
        <v>116.1143753032497</v>
      </c>
      <c r="K82" s="64">
        <f>SUM(I82/H82)*100</f>
        <v>64.697821408020644</v>
      </c>
    </row>
    <row r="83" spans="1:11" ht="20.100000000000001" customHeight="1" x14ac:dyDescent="0.25">
      <c r="A83" s="146" t="s">
        <v>139</v>
      </c>
      <c r="B83" s="331" t="s">
        <v>9</v>
      </c>
      <c r="C83" s="332"/>
      <c r="D83" s="332"/>
      <c r="E83" s="332"/>
      <c r="F83" s="44">
        <f>SUM(F84:F107)</f>
        <v>63848.359999999993</v>
      </c>
      <c r="G83" s="44">
        <v>108908.21</v>
      </c>
      <c r="H83" s="137">
        <v>115480.55</v>
      </c>
      <c r="I83" s="205">
        <f>SUM(I84:I107)</f>
        <v>74249.179999999993</v>
      </c>
      <c r="J83" s="64">
        <f>(I83/F83*100)</f>
        <v>116.28987807987549</v>
      </c>
      <c r="K83" s="64">
        <f>SUM(I83/H83)*100</f>
        <v>64.295831635717008</v>
      </c>
    </row>
    <row r="84" spans="1:11" ht="20.100000000000001" customHeight="1" x14ac:dyDescent="0.25">
      <c r="A84" s="146">
        <v>3211</v>
      </c>
      <c r="B84" s="331" t="s">
        <v>19</v>
      </c>
      <c r="C84" s="332"/>
      <c r="D84" s="332"/>
      <c r="E84" s="332"/>
      <c r="F84" s="44">
        <v>2199.13</v>
      </c>
      <c r="G84" s="44"/>
      <c r="H84" s="67"/>
      <c r="I84" s="205">
        <v>2764.69</v>
      </c>
      <c r="J84" s="64"/>
      <c r="K84" s="64"/>
    </row>
    <row r="85" spans="1:11" ht="20.100000000000001" customHeight="1" x14ac:dyDescent="0.25">
      <c r="A85" s="146">
        <v>3212</v>
      </c>
      <c r="B85" s="331" t="s">
        <v>172</v>
      </c>
      <c r="C85" s="332"/>
      <c r="D85" s="332"/>
      <c r="E85" s="332"/>
      <c r="F85" s="44">
        <v>9769.3799999999992</v>
      </c>
      <c r="G85" s="44"/>
      <c r="H85" s="137"/>
      <c r="I85" s="205">
        <v>10676.57</v>
      </c>
      <c r="J85" s="64"/>
      <c r="K85" s="64"/>
    </row>
    <row r="86" spans="1:11" ht="20.100000000000001" customHeight="1" x14ac:dyDescent="0.25">
      <c r="A86" s="71">
        <v>3213</v>
      </c>
      <c r="B86" s="333" t="s">
        <v>45</v>
      </c>
      <c r="C86" s="334"/>
      <c r="D86" s="334"/>
      <c r="E86" s="335"/>
      <c r="F86" s="233">
        <v>365</v>
      </c>
      <c r="G86" s="234"/>
      <c r="H86" s="67"/>
      <c r="I86" s="206">
        <v>290</v>
      </c>
      <c r="J86" s="64"/>
      <c r="K86" s="64"/>
    </row>
    <row r="87" spans="1:11" ht="20.100000000000001" customHeight="1" x14ac:dyDescent="0.25">
      <c r="A87" s="146">
        <v>3221</v>
      </c>
      <c r="B87" s="331" t="s">
        <v>46</v>
      </c>
      <c r="C87" s="332"/>
      <c r="D87" s="332"/>
      <c r="E87" s="332"/>
      <c r="F87" s="44">
        <v>10151.41</v>
      </c>
      <c r="G87" s="44"/>
      <c r="H87" s="67"/>
      <c r="I87" s="205">
        <v>9666.69</v>
      </c>
      <c r="J87" s="64"/>
      <c r="K87" s="64"/>
    </row>
    <row r="88" spans="1:11" ht="20.100000000000001" customHeight="1" x14ac:dyDescent="0.25">
      <c r="A88" s="146">
        <v>3222</v>
      </c>
      <c r="B88" s="331" t="s">
        <v>173</v>
      </c>
      <c r="C88" s="332"/>
      <c r="D88" s="332"/>
      <c r="E88" s="332"/>
      <c r="F88" s="44">
        <v>212.05</v>
      </c>
      <c r="G88" s="44"/>
      <c r="H88" s="67"/>
      <c r="I88" s="205">
        <v>487.38</v>
      </c>
      <c r="J88" s="64"/>
      <c r="K88" s="64"/>
    </row>
    <row r="89" spans="1:11" ht="20.100000000000001" customHeight="1" x14ac:dyDescent="0.25">
      <c r="A89" s="146">
        <v>3223</v>
      </c>
      <c r="B89" s="331" t="s">
        <v>47</v>
      </c>
      <c r="C89" s="332"/>
      <c r="D89" s="332"/>
      <c r="E89" s="332"/>
      <c r="F89" s="44">
        <v>13238.81</v>
      </c>
      <c r="G89" s="44"/>
      <c r="H89" s="67"/>
      <c r="I89" s="205">
        <v>11970.34</v>
      </c>
      <c r="J89" s="64"/>
      <c r="K89" s="64"/>
    </row>
    <row r="90" spans="1:11" ht="20.100000000000001" customHeight="1" x14ac:dyDescent="0.25">
      <c r="A90" s="146">
        <v>3224</v>
      </c>
      <c r="B90" s="331" t="s">
        <v>174</v>
      </c>
      <c r="C90" s="332"/>
      <c r="D90" s="332"/>
      <c r="E90" s="332"/>
      <c r="F90" s="44">
        <v>833.08</v>
      </c>
      <c r="G90" s="44"/>
      <c r="H90" s="67"/>
      <c r="I90" s="205">
        <v>3018.74</v>
      </c>
      <c r="J90" s="64"/>
      <c r="K90" s="64"/>
    </row>
    <row r="91" spans="1:11" ht="20.100000000000001" customHeight="1" x14ac:dyDescent="0.25">
      <c r="A91" s="146">
        <v>3225</v>
      </c>
      <c r="B91" s="331" t="s">
        <v>80</v>
      </c>
      <c r="C91" s="332"/>
      <c r="D91" s="332"/>
      <c r="E91" s="332"/>
      <c r="F91" s="44">
        <v>5101.33</v>
      </c>
      <c r="G91" s="44"/>
      <c r="H91" s="67"/>
      <c r="I91" s="205">
        <v>909.96</v>
      </c>
      <c r="J91" s="64"/>
      <c r="K91" s="64"/>
    </row>
    <row r="92" spans="1:11" ht="20.100000000000001" customHeight="1" x14ac:dyDescent="0.25">
      <c r="A92" s="146">
        <v>3227</v>
      </c>
      <c r="B92" s="331" t="s">
        <v>175</v>
      </c>
      <c r="C92" s="332"/>
      <c r="D92" s="332"/>
      <c r="E92" s="332"/>
      <c r="F92" s="44">
        <v>0</v>
      </c>
      <c r="G92" s="44"/>
      <c r="H92" s="67"/>
      <c r="I92" s="205">
        <v>19.88</v>
      </c>
      <c r="J92" s="64"/>
      <c r="K92" s="64"/>
    </row>
    <row r="93" spans="1:11" ht="20.100000000000001" customHeight="1" x14ac:dyDescent="0.25">
      <c r="A93" s="146">
        <v>3231</v>
      </c>
      <c r="B93" s="331" t="s">
        <v>176</v>
      </c>
      <c r="C93" s="332"/>
      <c r="D93" s="332"/>
      <c r="E93" s="332"/>
      <c r="F93" s="44">
        <v>1072.8499999999999</v>
      </c>
      <c r="G93" s="44"/>
      <c r="H93" s="67"/>
      <c r="I93" s="205">
        <v>1034.29</v>
      </c>
      <c r="J93" s="64"/>
      <c r="K93" s="64"/>
    </row>
    <row r="94" spans="1:11" ht="20.100000000000001" customHeight="1" x14ac:dyDescent="0.25">
      <c r="A94" s="146">
        <v>3232</v>
      </c>
      <c r="B94" s="342" t="s">
        <v>177</v>
      </c>
      <c r="C94" s="343"/>
      <c r="D94" s="343"/>
      <c r="E94" s="344"/>
      <c r="F94" s="154">
        <v>6022.93</v>
      </c>
      <c r="G94" s="235"/>
      <c r="H94" s="137"/>
      <c r="I94" s="205">
        <v>7417.84</v>
      </c>
      <c r="J94" s="64"/>
      <c r="K94" s="64"/>
    </row>
    <row r="95" spans="1:11" ht="20.100000000000001" customHeight="1" x14ac:dyDescent="0.25">
      <c r="A95" s="146">
        <v>3233</v>
      </c>
      <c r="B95" s="342" t="s">
        <v>178</v>
      </c>
      <c r="C95" s="343"/>
      <c r="D95" s="343"/>
      <c r="E95" s="344"/>
      <c r="F95" s="154">
        <v>6.6</v>
      </c>
      <c r="G95" s="235"/>
      <c r="H95" s="137"/>
      <c r="I95" s="205">
        <v>321.83999999999997</v>
      </c>
      <c r="J95" s="64"/>
      <c r="K95" s="64"/>
    </row>
    <row r="96" spans="1:11" ht="20.100000000000001" customHeight="1" x14ac:dyDescent="0.25">
      <c r="A96" s="146">
        <v>3234</v>
      </c>
      <c r="B96" s="349" t="s">
        <v>52</v>
      </c>
      <c r="C96" s="350"/>
      <c r="D96" s="350"/>
      <c r="E96" s="350"/>
      <c r="F96" s="44">
        <v>3474.5</v>
      </c>
      <c r="G96" s="44"/>
      <c r="H96" s="67"/>
      <c r="I96" s="205">
        <v>3182.12</v>
      </c>
      <c r="J96" s="64"/>
      <c r="K96" s="64"/>
    </row>
    <row r="97" spans="1:11" ht="20.100000000000001" customHeight="1" x14ac:dyDescent="0.25">
      <c r="A97" s="146">
        <v>3235</v>
      </c>
      <c r="B97" s="331" t="s">
        <v>53</v>
      </c>
      <c r="C97" s="332"/>
      <c r="D97" s="332"/>
      <c r="E97" s="332"/>
      <c r="F97" s="44">
        <v>48.78</v>
      </c>
      <c r="G97" s="44"/>
      <c r="H97" s="67"/>
      <c r="I97" s="205">
        <v>704.43</v>
      </c>
      <c r="J97" s="64"/>
      <c r="K97" s="64"/>
    </row>
    <row r="98" spans="1:11" ht="20.100000000000001" customHeight="1" x14ac:dyDescent="0.25">
      <c r="A98" s="146">
        <v>3236</v>
      </c>
      <c r="B98" s="331" t="s">
        <v>227</v>
      </c>
      <c r="C98" s="332"/>
      <c r="D98" s="332"/>
      <c r="E98" s="332"/>
      <c r="F98" s="44">
        <v>2680</v>
      </c>
      <c r="G98" s="44"/>
      <c r="H98" s="67"/>
      <c r="I98" s="205">
        <v>3265.82</v>
      </c>
      <c r="J98" s="64"/>
      <c r="K98" s="64"/>
    </row>
    <row r="99" spans="1:11" ht="20.100000000000001" customHeight="1" x14ac:dyDescent="0.25">
      <c r="A99" s="141">
        <v>3237</v>
      </c>
      <c r="B99" s="331" t="s">
        <v>54</v>
      </c>
      <c r="C99" s="332"/>
      <c r="D99" s="332"/>
      <c r="E99" s="332"/>
      <c r="F99" s="44">
        <v>1224.1500000000001</v>
      </c>
      <c r="G99" s="44"/>
      <c r="H99" s="67"/>
      <c r="I99" s="205">
        <v>8159.06</v>
      </c>
      <c r="J99" s="64"/>
      <c r="K99" s="64"/>
    </row>
    <row r="100" spans="1:11" ht="20.100000000000001" customHeight="1" x14ac:dyDescent="0.25">
      <c r="A100" s="141">
        <v>3238</v>
      </c>
      <c r="B100" s="331" t="s">
        <v>55</v>
      </c>
      <c r="C100" s="332"/>
      <c r="D100" s="332"/>
      <c r="E100" s="332"/>
      <c r="F100" s="44">
        <v>2222.4299999999998</v>
      </c>
      <c r="G100" s="44"/>
      <c r="H100" s="67"/>
      <c r="I100" s="205">
        <v>2107.1799999999998</v>
      </c>
      <c r="J100" s="64"/>
      <c r="K100" s="64"/>
    </row>
    <row r="101" spans="1:11" ht="20.100000000000001" customHeight="1" x14ac:dyDescent="0.25">
      <c r="A101" s="141">
        <v>3239</v>
      </c>
      <c r="B101" s="331" t="s">
        <v>56</v>
      </c>
      <c r="C101" s="332"/>
      <c r="D101" s="332"/>
      <c r="E101" s="332"/>
      <c r="F101" s="44">
        <v>2367.66</v>
      </c>
      <c r="G101" s="44"/>
      <c r="H101" s="67"/>
      <c r="I101" s="205">
        <v>2808.01</v>
      </c>
      <c r="J101" s="64"/>
      <c r="K101" s="64"/>
    </row>
    <row r="102" spans="1:11" ht="20.100000000000001" customHeight="1" x14ac:dyDescent="0.25">
      <c r="A102" s="141">
        <v>3241</v>
      </c>
      <c r="B102" s="331" t="s">
        <v>159</v>
      </c>
      <c r="C102" s="332"/>
      <c r="D102" s="332"/>
      <c r="E102" s="332"/>
      <c r="F102" s="44">
        <v>293.60000000000002</v>
      </c>
      <c r="G102" s="44"/>
      <c r="H102" s="137"/>
      <c r="I102" s="205">
        <v>2433.21</v>
      </c>
      <c r="J102" s="64"/>
      <c r="K102" s="64"/>
    </row>
    <row r="103" spans="1:11" ht="20.100000000000001" customHeight="1" x14ac:dyDescent="0.25">
      <c r="A103" s="141">
        <v>3293</v>
      </c>
      <c r="B103" s="331" t="s">
        <v>83</v>
      </c>
      <c r="C103" s="332"/>
      <c r="D103" s="332"/>
      <c r="E103" s="332"/>
      <c r="F103" s="44">
        <v>0</v>
      </c>
      <c r="G103" s="44"/>
      <c r="H103" s="67"/>
      <c r="I103" s="205">
        <v>228</v>
      </c>
      <c r="J103" s="64"/>
      <c r="K103" s="64"/>
    </row>
    <row r="104" spans="1:11" ht="20.100000000000001" customHeight="1" x14ac:dyDescent="0.25">
      <c r="A104" s="141">
        <v>3294</v>
      </c>
      <c r="B104" s="331" t="s">
        <v>84</v>
      </c>
      <c r="C104" s="332"/>
      <c r="D104" s="332"/>
      <c r="E104" s="332"/>
      <c r="F104" s="44">
        <v>40</v>
      </c>
      <c r="G104" s="44"/>
      <c r="H104" s="67"/>
      <c r="I104" s="205">
        <v>0</v>
      </c>
      <c r="J104" s="64"/>
      <c r="K104" s="64"/>
    </row>
    <row r="105" spans="1:11" ht="20.100000000000001" customHeight="1" x14ac:dyDescent="0.25">
      <c r="A105" s="141">
        <v>3291</v>
      </c>
      <c r="B105" s="351" t="s">
        <v>291</v>
      </c>
      <c r="C105" s="352"/>
      <c r="D105" s="352"/>
      <c r="E105" s="353"/>
      <c r="F105" s="227">
        <v>1050</v>
      </c>
      <c r="G105" s="44"/>
      <c r="H105" s="67"/>
      <c r="I105" s="205">
        <v>0</v>
      </c>
      <c r="J105" s="64"/>
      <c r="K105" s="64"/>
    </row>
    <row r="106" spans="1:11" ht="20.100000000000001" customHeight="1" x14ac:dyDescent="0.25">
      <c r="A106" s="141">
        <v>3295</v>
      </c>
      <c r="B106" s="331" t="s">
        <v>85</v>
      </c>
      <c r="C106" s="332"/>
      <c r="D106" s="332"/>
      <c r="E106" s="332"/>
      <c r="F106" s="44">
        <v>63.72</v>
      </c>
      <c r="G106" s="44"/>
      <c r="H106" s="137"/>
      <c r="I106" s="205">
        <v>63.72</v>
      </c>
      <c r="J106" s="64"/>
      <c r="K106" s="64"/>
    </row>
    <row r="107" spans="1:11" ht="20.100000000000001" customHeight="1" x14ac:dyDescent="0.25">
      <c r="A107" s="141">
        <v>3299</v>
      </c>
      <c r="B107" s="331" t="s">
        <v>87</v>
      </c>
      <c r="C107" s="332"/>
      <c r="D107" s="332"/>
      <c r="E107" s="332"/>
      <c r="F107" s="44">
        <v>1410.95</v>
      </c>
      <c r="G107" s="44"/>
      <c r="H107" s="137"/>
      <c r="I107" s="205">
        <v>2719.41</v>
      </c>
      <c r="J107" s="64"/>
      <c r="K107" s="64"/>
    </row>
    <row r="108" spans="1:11" ht="20.100000000000001" customHeight="1" x14ac:dyDescent="0.25">
      <c r="A108" s="141" t="s">
        <v>179</v>
      </c>
      <c r="B108" s="331" t="s">
        <v>71</v>
      </c>
      <c r="C108" s="332"/>
      <c r="D108" s="332"/>
      <c r="E108" s="332"/>
      <c r="F108" s="44">
        <f>SUM(F109)</f>
        <v>496.3</v>
      </c>
      <c r="G108" s="44">
        <v>1000</v>
      </c>
      <c r="H108" s="137">
        <v>1200</v>
      </c>
      <c r="I108" s="205">
        <f>SUM(I109)</f>
        <v>464.22</v>
      </c>
      <c r="J108" s="64"/>
      <c r="K108" s="64"/>
    </row>
    <row r="109" spans="1:11" ht="20.100000000000001" customHeight="1" x14ac:dyDescent="0.25">
      <c r="A109" s="141">
        <v>34312</v>
      </c>
      <c r="B109" s="331" t="s">
        <v>180</v>
      </c>
      <c r="C109" s="332"/>
      <c r="D109" s="332"/>
      <c r="E109" s="332"/>
      <c r="F109" s="44">
        <v>496.3</v>
      </c>
      <c r="G109" s="44"/>
      <c r="H109" s="137"/>
      <c r="I109" s="205">
        <v>464.22</v>
      </c>
      <c r="J109" s="64"/>
      <c r="K109" s="64"/>
    </row>
    <row r="110" spans="1:11" ht="20.100000000000001" customHeight="1" x14ac:dyDescent="0.25">
      <c r="A110" s="144" t="s">
        <v>135</v>
      </c>
      <c r="B110" s="345" t="s">
        <v>136</v>
      </c>
      <c r="C110" s="346"/>
      <c r="D110" s="346"/>
      <c r="E110" s="346"/>
      <c r="F110" s="232">
        <f>SUM(F111+F124)</f>
        <v>17439.88</v>
      </c>
      <c r="G110" s="232">
        <f>SUM(G111)</f>
        <v>8200</v>
      </c>
      <c r="H110" s="103">
        <f>SUM(H111)</f>
        <v>14139.66</v>
      </c>
      <c r="I110" s="219">
        <f>SUM(I111+I124)</f>
        <v>655.62</v>
      </c>
      <c r="J110" s="97">
        <f>(I110/F110*100)</f>
        <v>3.7593148576710389</v>
      </c>
      <c r="K110" s="97">
        <f>SUM(I110/H110)*100</f>
        <v>4.6367451551168841</v>
      </c>
    </row>
    <row r="111" spans="1:11" ht="20.100000000000001" customHeight="1" x14ac:dyDescent="0.25">
      <c r="A111" s="177" t="s">
        <v>181</v>
      </c>
      <c r="B111" s="336" t="s">
        <v>138</v>
      </c>
      <c r="C111" s="337"/>
      <c r="D111" s="337"/>
      <c r="E111" s="337"/>
      <c r="F111" s="173">
        <f>SUM(F112)</f>
        <v>16491.98</v>
      </c>
      <c r="G111" s="173">
        <f>SUM(G112+G121)</f>
        <v>8200</v>
      </c>
      <c r="H111" s="175">
        <f>SUM(H112+H124)</f>
        <v>14139.66</v>
      </c>
      <c r="I111" s="207">
        <f>SUM(I112)</f>
        <v>0</v>
      </c>
      <c r="J111" s="174">
        <f>(I111/F111*100)</f>
        <v>0</v>
      </c>
      <c r="K111" s="174">
        <f>SUM(I111/H111)*100</f>
        <v>0</v>
      </c>
    </row>
    <row r="112" spans="1:11" ht="20.100000000000001" customHeight="1" x14ac:dyDescent="0.25">
      <c r="A112" s="146" t="s">
        <v>132</v>
      </c>
      <c r="B112" s="331" t="s">
        <v>3</v>
      </c>
      <c r="C112" s="332"/>
      <c r="D112" s="332"/>
      <c r="E112" s="332"/>
      <c r="F112" s="44">
        <f>SUM(F113)</f>
        <v>16491.98</v>
      </c>
      <c r="G112" s="44">
        <f>SUM(G113+G119)</f>
        <v>8200</v>
      </c>
      <c r="H112" s="137">
        <f>SUM(H113+H119)</f>
        <v>7200</v>
      </c>
      <c r="I112" s="205">
        <f>SUM(I113+I119)</f>
        <v>0</v>
      </c>
      <c r="J112" s="64">
        <f>(I112/F112*100)</f>
        <v>0</v>
      </c>
      <c r="K112" s="64">
        <f>SUM(I112/H112)*100</f>
        <v>0</v>
      </c>
    </row>
    <row r="113" spans="1:11" ht="20.100000000000001" customHeight="1" x14ac:dyDescent="0.25">
      <c r="A113" s="146" t="s">
        <v>139</v>
      </c>
      <c r="B113" s="331" t="s">
        <v>9</v>
      </c>
      <c r="C113" s="332"/>
      <c r="D113" s="332"/>
      <c r="E113" s="332"/>
      <c r="F113" s="44">
        <f>SUM(F114:F118)</f>
        <v>16491.98</v>
      </c>
      <c r="G113" s="44">
        <v>8000</v>
      </c>
      <c r="H113" s="137">
        <v>7000</v>
      </c>
      <c r="I113" s="205">
        <f>SUM(I114:I118)</f>
        <v>0</v>
      </c>
      <c r="J113" s="64">
        <f>(I113/F113*100)</f>
        <v>0</v>
      </c>
      <c r="K113" s="64">
        <f>SUM(I113/H113)*100</f>
        <v>0</v>
      </c>
    </row>
    <row r="114" spans="1:11" ht="20.100000000000001" customHeight="1" x14ac:dyDescent="0.25">
      <c r="A114" s="146">
        <v>3237</v>
      </c>
      <c r="B114" s="331" t="s">
        <v>54</v>
      </c>
      <c r="C114" s="332"/>
      <c r="D114" s="332"/>
      <c r="E114" s="332"/>
      <c r="F114" s="44">
        <v>2620.33</v>
      </c>
      <c r="G114" s="44"/>
      <c r="H114" s="67"/>
      <c r="I114" s="205">
        <v>0</v>
      </c>
      <c r="J114" s="64"/>
      <c r="K114" s="64"/>
    </row>
    <row r="115" spans="1:11" ht="20.100000000000001" customHeight="1" x14ac:dyDescent="0.25">
      <c r="A115" s="141">
        <v>3239</v>
      </c>
      <c r="B115" s="331" t="s">
        <v>56</v>
      </c>
      <c r="C115" s="332"/>
      <c r="D115" s="332"/>
      <c r="E115" s="332"/>
      <c r="F115" s="44">
        <v>4561.7</v>
      </c>
      <c r="G115" s="44"/>
      <c r="H115" s="67"/>
      <c r="I115" s="205">
        <v>0</v>
      </c>
      <c r="J115" s="64"/>
      <c r="K115" s="64"/>
    </row>
    <row r="116" spans="1:11" ht="20.100000000000001" customHeight="1" x14ac:dyDescent="0.25">
      <c r="A116" s="141">
        <v>3241</v>
      </c>
      <c r="B116" s="331" t="s">
        <v>182</v>
      </c>
      <c r="C116" s="332"/>
      <c r="D116" s="332"/>
      <c r="E116" s="332"/>
      <c r="F116" s="44">
        <v>0</v>
      </c>
      <c r="G116" s="44"/>
      <c r="H116" s="137"/>
      <c r="I116" s="205">
        <v>0</v>
      </c>
      <c r="J116" s="64"/>
      <c r="K116" s="64"/>
    </row>
    <row r="117" spans="1:11" ht="20.100000000000001" customHeight="1" x14ac:dyDescent="0.25">
      <c r="A117" s="141">
        <v>3293</v>
      </c>
      <c r="B117" s="331" t="s">
        <v>83</v>
      </c>
      <c r="C117" s="332"/>
      <c r="D117" s="332"/>
      <c r="E117" s="332"/>
      <c r="F117" s="44">
        <v>9230</v>
      </c>
      <c r="G117" s="44"/>
      <c r="H117" s="67"/>
      <c r="I117" s="205">
        <v>0</v>
      </c>
      <c r="J117" s="64"/>
      <c r="K117" s="64"/>
    </row>
    <row r="118" spans="1:11" ht="20.100000000000001" customHeight="1" x14ac:dyDescent="0.25">
      <c r="A118" s="141">
        <v>3299</v>
      </c>
      <c r="B118" s="331" t="s">
        <v>87</v>
      </c>
      <c r="C118" s="332"/>
      <c r="D118" s="332"/>
      <c r="E118" s="332"/>
      <c r="F118" s="44">
        <v>79.95</v>
      </c>
      <c r="G118" s="44"/>
      <c r="H118" s="137"/>
      <c r="I118" s="205">
        <v>0</v>
      </c>
      <c r="J118" s="64"/>
      <c r="K118" s="64"/>
    </row>
    <row r="119" spans="1:11" ht="20.100000000000001" customHeight="1" x14ac:dyDescent="0.25">
      <c r="A119" s="66">
        <v>34</v>
      </c>
      <c r="B119" s="342" t="s">
        <v>71</v>
      </c>
      <c r="C119" s="343"/>
      <c r="D119" s="343"/>
      <c r="E119" s="344"/>
      <c r="F119" s="154">
        <f>SUM(F120)</f>
        <v>0</v>
      </c>
      <c r="G119" s="154">
        <v>200</v>
      </c>
      <c r="H119" s="137">
        <v>200</v>
      </c>
      <c r="I119" s="205">
        <v>0</v>
      </c>
      <c r="J119" s="64"/>
      <c r="K119" s="64"/>
    </row>
    <row r="120" spans="1:11" ht="20.100000000000001" customHeight="1" x14ac:dyDescent="0.25">
      <c r="A120" s="141">
        <v>3433</v>
      </c>
      <c r="B120" s="331" t="s">
        <v>93</v>
      </c>
      <c r="C120" s="332"/>
      <c r="D120" s="332"/>
      <c r="E120" s="332"/>
      <c r="F120" s="44">
        <v>0</v>
      </c>
      <c r="G120" s="236"/>
      <c r="H120" s="137"/>
      <c r="I120" s="205">
        <v>0</v>
      </c>
      <c r="J120" s="64"/>
      <c r="K120" s="64"/>
    </row>
    <row r="121" spans="1:11" ht="20.100000000000001" customHeight="1" x14ac:dyDescent="0.25">
      <c r="A121" s="143">
        <v>42</v>
      </c>
      <c r="B121" s="331" t="s">
        <v>58</v>
      </c>
      <c r="C121" s="332"/>
      <c r="D121" s="332"/>
      <c r="E121" s="332"/>
      <c r="F121" s="44">
        <f>SUM(F122)</f>
        <v>0</v>
      </c>
      <c r="G121" s="44">
        <v>0</v>
      </c>
      <c r="H121" s="137">
        <v>0</v>
      </c>
      <c r="I121" s="205">
        <f>SUM(I122)</f>
        <v>0</v>
      </c>
      <c r="J121" s="64"/>
      <c r="K121" s="64"/>
    </row>
    <row r="122" spans="1:11" ht="20.100000000000001" customHeight="1" x14ac:dyDescent="0.25">
      <c r="A122" s="146">
        <v>4241</v>
      </c>
      <c r="B122" s="333" t="s">
        <v>57</v>
      </c>
      <c r="C122" s="334"/>
      <c r="D122" s="334"/>
      <c r="E122" s="335"/>
      <c r="F122" s="233">
        <v>0</v>
      </c>
      <c r="G122" s="44"/>
      <c r="H122" s="67"/>
      <c r="I122" s="205">
        <v>0</v>
      </c>
      <c r="J122" s="64"/>
      <c r="K122" s="64"/>
    </row>
    <row r="123" spans="1:11" ht="20.100000000000001" customHeight="1" x14ac:dyDescent="0.25">
      <c r="A123" s="146">
        <v>4227</v>
      </c>
      <c r="B123" s="331" t="s">
        <v>196</v>
      </c>
      <c r="C123" s="332"/>
      <c r="D123" s="332"/>
      <c r="E123" s="332"/>
      <c r="F123" s="233">
        <v>0</v>
      </c>
      <c r="G123" s="44"/>
      <c r="H123" s="67"/>
      <c r="I123" s="205">
        <v>0</v>
      </c>
      <c r="J123" s="64"/>
      <c r="K123" s="64"/>
    </row>
    <row r="124" spans="1:11" ht="20.100000000000001" customHeight="1" x14ac:dyDescent="0.25">
      <c r="A124" s="177" t="s">
        <v>183</v>
      </c>
      <c r="B124" s="336" t="s">
        <v>232</v>
      </c>
      <c r="C124" s="337"/>
      <c r="D124" s="337"/>
      <c r="E124" s="337"/>
      <c r="F124" s="173">
        <f>SUM(F125)</f>
        <v>947.90000000000009</v>
      </c>
      <c r="G124" s="173">
        <v>0</v>
      </c>
      <c r="H124" s="175">
        <f>SUM(H125)</f>
        <v>6939.66</v>
      </c>
      <c r="I124" s="207">
        <f>SUM(I125)</f>
        <v>655.62</v>
      </c>
      <c r="J124" s="174">
        <f>SUM(I124/F124*100)</f>
        <v>69.165523789429258</v>
      </c>
      <c r="K124" s="174">
        <f>SUM(I124/H124)*100</f>
        <v>9.4474369061308483</v>
      </c>
    </row>
    <row r="125" spans="1:11" ht="20.25" customHeight="1" x14ac:dyDescent="0.25">
      <c r="A125" s="146" t="s">
        <v>132</v>
      </c>
      <c r="B125" s="331" t="s">
        <v>3</v>
      </c>
      <c r="C125" s="332"/>
      <c r="D125" s="332"/>
      <c r="E125" s="332"/>
      <c r="F125" s="44">
        <f>SUM(F126)</f>
        <v>947.90000000000009</v>
      </c>
      <c r="G125" s="44">
        <v>0</v>
      </c>
      <c r="H125" s="137">
        <f>SUM(H126:H141)</f>
        <v>6939.66</v>
      </c>
      <c r="I125" s="205">
        <f>SUM(I126+I140)</f>
        <v>655.62</v>
      </c>
      <c r="J125" s="64">
        <f>SUM(I125/F125*100)</f>
        <v>69.165523789429258</v>
      </c>
      <c r="K125" s="64">
        <f>SUM(I125/H125)*100</f>
        <v>9.4474369061308483</v>
      </c>
    </row>
    <row r="126" spans="1:11" ht="20.100000000000001" customHeight="1" x14ac:dyDescent="0.25">
      <c r="A126" s="146" t="s">
        <v>139</v>
      </c>
      <c r="B126" s="331" t="s">
        <v>9</v>
      </c>
      <c r="C126" s="332"/>
      <c r="D126" s="332"/>
      <c r="E126" s="332"/>
      <c r="F126" s="44">
        <f>SUM(F127:F139)</f>
        <v>947.90000000000009</v>
      </c>
      <c r="G126" s="44"/>
      <c r="H126" s="137">
        <v>6039.66</v>
      </c>
      <c r="I126" s="205">
        <f>SUM(I127:I139)</f>
        <v>655.62</v>
      </c>
      <c r="J126" s="64">
        <f>SUM(I126/F126*100)</f>
        <v>69.165523789429258</v>
      </c>
      <c r="K126" s="64">
        <f>SUM(I126/H126)*100</f>
        <v>10.855246818529521</v>
      </c>
    </row>
    <row r="127" spans="1:11" ht="20.100000000000001" customHeight="1" x14ac:dyDescent="0.25">
      <c r="A127" s="146">
        <v>3211</v>
      </c>
      <c r="B127" s="331" t="s">
        <v>19</v>
      </c>
      <c r="C127" s="332"/>
      <c r="D127" s="332"/>
      <c r="E127" s="332"/>
      <c r="F127" s="44">
        <v>0</v>
      </c>
      <c r="G127" s="44"/>
      <c r="H127" s="137"/>
      <c r="I127" s="205">
        <v>337.69</v>
      </c>
      <c r="J127" s="64"/>
      <c r="K127" s="64"/>
    </row>
    <row r="128" spans="1:11" ht="20.100000000000001" customHeight="1" x14ac:dyDescent="0.25">
      <c r="A128" s="146">
        <v>3221</v>
      </c>
      <c r="B128" s="331" t="s">
        <v>46</v>
      </c>
      <c r="C128" s="332"/>
      <c r="D128" s="332"/>
      <c r="E128" s="332"/>
      <c r="F128" s="44">
        <v>53.71</v>
      </c>
      <c r="G128" s="44"/>
      <c r="H128" s="67"/>
      <c r="I128" s="205">
        <v>0</v>
      </c>
      <c r="J128" s="64"/>
      <c r="K128" s="64"/>
    </row>
    <row r="129" spans="1:13" ht="20.100000000000001" customHeight="1" x14ac:dyDescent="0.25">
      <c r="A129" s="146">
        <v>3222</v>
      </c>
      <c r="B129" s="331" t="s">
        <v>173</v>
      </c>
      <c r="C129" s="332"/>
      <c r="D129" s="332"/>
      <c r="E129" s="332"/>
      <c r="F129" s="44">
        <v>170.07</v>
      </c>
      <c r="G129" s="44"/>
      <c r="H129" s="67"/>
      <c r="I129" s="205">
        <v>64.56</v>
      </c>
      <c r="J129" s="64"/>
      <c r="K129" s="64"/>
    </row>
    <row r="130" spans="1:13" ht="20.100000000000001" customHeight="1" x14ac:dyDescent="0.25">
      <c r="A130" s="146">
        <v>3224</v>
      </c>
      <c r="B130" s="331" t="s">
        <v>174</v>
      </c>
      <c r="C130" s="332"/>
      <c r="D130" s="332"/>
      <c r="E130" s="332"/>
      <c r="F130" s="44">
        <v>0</v>
      </c>
      <c r="G130" s="44"/>
      <c r="H130" s="67"/>
      <c r="I130" s="205">
        <v>0</v>
      </c>
      <c r="J130" s="64"/>
      <c r="K130" s="64"/>
    </row>
    <row r="131" spans="1:13" ht="20.100000000000001" customHeight="1" x14ac:dyDescent="0.25">
      <c r="A131" s="146">
        <v>3231</v>
      </c>
      <c r="B131" s="331" t="s">
        <v>176</v>
      </c>
      <c r="C131" s="332"/>
      <c r="D131" s="332"/>
      <c r="E131" s="332"/>
      <c r="F131" s="44">
        <v>5.84</v>
      </c>
      <c r="G131" s="44"/>
      <c r="H131" s="67"/>
      <c r="I131" s="205">
        <v>11.8</v>
      </c>
      <c r="J131" s="64"/>
      <c r="K131" s="64"/>
      <c r="M131" s="139"/>
    </row>
    <row r="132" spans="1:13" ht="20.100000000000001" customHeight="1" x14ac:dyDescent="0.25">
      <c r="A132" s="146">
        <v>3232</v>
      </c>
      <c r="B132" s="342" t="s">
        <v>177</v>
      </c>
      <c r="C132" s="343"/>
      <c r="D132" s="343"/>
      <c r="E132" s="344"/>
      <c r="F132" s="154">
        <v>0</v>
      </c>
      <c r="G132" s="44"/>
      <c r="H132" s="67"/>
      <c r="I132" s="205">
        <v>0</v>
      </c>
      <c r="J132" s="64"/>
      <c r="K132" s="64"/>
    </row>
    <row r="133" spans="1:13" ht="20.100000000000001" customHeight="1" x14ac:dyDescent="0.25">
      <c r="A133" s="146">
        <v>3234</v>
      </c>
      <c r="B133" s="331" t="s">
        <v>52</v>
      </c>
      <c r="C133" s="332"/>
      <c r="D133" s="332"/>
      <c r="E133" s="332"/>
      <c r="F133" s="44">
        <v>0</v>
      </c>
      <c r="G133" s="44"/>
      <c r="H133" s="67"/>
      <c r="I133" s="205">
        <v>0</v>
      </c>
      <c r="J133" s="64"/>
      <c r="K133" s="64"/>
    </row>
    <row r="134" spans="1:13" ht="20.100000000000001" customHeight="1" x14ac:dyDescent="0.25">
      <c r="A134" s="141">
        <v>3238</v>
      </c>
      <c r="B134" s="331" t="s">
        <v>55</v>
      </c>
      <c r="C134" s="332"/>
      <c r="D134" s="332"/>
      <c r="E134" s="332"/>
      <c r="F134" s="44">
        <v>34.64</v>
      </c>
      <c r="G134" s="44"/>
      <c r="H134" s="67"/>
      <c r="I134" s="205">
        <v>0</v>
      </c>
      <c r="J134" s="64"/>
      <c r="K134" s="64"/>
    </row>
    <row r="135" spans="1:13" ht="20.100000000000001" customHeight="1" x14ac:dyDescent="0.25">
      <c r="A135" s="141">
        <v>3239</v>
      </c>
      <c r="B135" s="331" t="s">
        <v>56</v>
      </c>
      <c r="C135" s="332"/>
      <c r="D135" s="332"/>
      <c r="E135" s="332"/>
      <c r="F135" s="44">
        <v>2.12</v>
      </c>
      <c r="G135" s="44"/>
      <c r="H135" s="67"/>
      <c r="I135" s="205">
        <v>0</v>
      </c>
      <c r="J135" s="64"/>
      <c r="K135" s="64"/>
    </row>
    <row r="136" spans="1:13" ht="20.100000000000001" customHeight="1" x14ac:dyDescent="0.25">
      <c r="A136" s="141">
        <v>3241</v>
      </c>
      <c r="B136" s="331" t="s">
        <v>182</v>
      </c>
      <c r="C136" s="332"/>
      <c r="D136" s="332"/>
      <c r="E136" s="332"/>
      <c r="F136" s="44">
        <v>514.19000000000005</v>
      </c>
      <c r="G136" s="44"/>
      <c r="H136" s="137"/>
      <c r="I136" s="205">
        <v>65.709999999999994</v>
      </c>
      <c r="J136" s="64"/>
      <c r="K136" s="64"/>
    </row>
    <row r="137" spans="1:13" ht="20.100000000000001" customHeight="1" x14ac:dyDescent="0.25">
      <c r="A137" s="141">
        <v>3293</v>
      </c>
      <c r="B137" s="331" t="s">
        <v>83</v>
      </c>
      <c r="C137" s="332"/>
      <c r="D137" s="332"/>
      <c r="E137" s="332"/>
      <c r="F137" s="44">
        <v>144.33000000000001</v>
      </c>
      <c r="G137" s="44"/>
      <c r="H137" s="67"/>
      <c r="I137" s="205">
        <v>175.86</v>
      </c>
      <c r="J137" s="64"/>
      <c r="K137" s="64"/>
    </row>
    <row r="138" spans="1:13" ht="20.100000000000001" customHeight="1" x14ac:dyDescent="0.25">
      <c r="A138" s="141">
        <v>3295</v>
      </c>
      <c r="B138" s="331" t="s">
        <v>85</v>
      </c>
      <c r="C138" s="332"/>
      <c r="D138" s="332"/>
      <c r="E138" s="332"/>
      <c r="F138" s="44">
        <v>0</v>
      </c>
      <c r="G138" s="44"/>
      <c r="H138" s="67"/>
      <c r="I138" s="205">
        <v>0</v>
      </c>
      <c r="J138" s="64"/>
      <c r="K138" s="64"/>
    </row>
    <row r="139" spans="1:13" ht="20.100000000000001" customHeight="1" x14ac:dyDescent="0.25">
      <c r="A139" s="141">
        <v>3299</v>
      </c>
      <c r="B139" s="331" t="s">
        <v>87</v>
      </c>
      <c r="C139" s="332"/>
      <c r="D139" s="332"/>
      <c r="E139" s="332"/>
      <c r="F139" s="44">
        <v>23</v>
      </c>
      <c r="G139" s="44"/>
      <c r="H139" s="137"/>
      <c r="I139" s="205">
        <v>0</v>
      </c>
      <c r="J139" s="64"/>
      <c r="K139" s="64"/>
    </row>
    <row r="140" spans="1:13" ht="20.100000000000001" customHeight="1" x14ac:dyDescent="0.25">
      <c r="A140" s="66">
        <v>34</v>
      </c>
      <c r="B140" s="342" t="s">
        <v>71</v>
      </c>
      <c r="C140" s="343"/>
      <c r="D140" s="343"/>
      <c r="E140" s="344"/>
      <c r="F140" s="154">
        <v>0</v>
      </c>
      <c r="G140" s="154">
        <v>0</v>
      </c>
      <c r="H140" s="137">
        <v>900</v>
      </c>
      <c r="I140" s="205">
        <v>0</v>
      </c>
      <c r="J140" s="64"/>
      <c r="K140" s="64"/>
    </row>
    <row r="141" spans="1:13" ht="20.100000000000001" customHeight="1" x14ac:dyDescent="0.25">
      <c r="A141" s="141">
        <v>3433</v>
      </c>
      <c r="B141" s="331" t="s">
        <v>93</v>
      </c>
      <c r="C141" s="332"/>
      <c r="D141" s="332"/>
      <c r="E141" s="332"/>
      <c r="F141" s="44">
        <v>0</v>
      </c>
      <c r="G141" s="236"/>
      <c r="H141" s="137"/>
      <c r="I141" s="205">
        <v>0</v>
      </c>
      <c r="J141" s="64"/>
      <c r="K141" s="64"/>
    </row>
    <row r="142" spans="1:13" ht="20.100000000000001" customHeight="1" x14ac:dyDescent="0.25">
      <c r="A142" s="156" t="s">
        <v>287</v>
      </c>
      <c r="B142" s="347" t="s">
        <v>144</v>
      </c>
      <c r="C142" s="348"/>
      <c r="D142" s="348"/>
      <c r="E142" s="348"/>
      <c r="F142" s="237">
        <f>SUM(F143+F52)</f>
        <v>1070304.24</v>
      </c>
      <c r="G142" s="237">
        <f t="shared" ref="G142:I143" si="3">SUM(G143)</f>
        <v>2021427.34</v>
      </c>
      <c r="H142" s="157">
        <f t="shared" si="3"/>
        <v>2106427.34</v>
      </c>
      <c r="I142" s="218">
        <f t="shared" si="3"/>
        <v>988843.15</v>
      </c>
      <c r="J142" s="158">
        <f>(I142/F142*100)</f>
        <v>92.388978109626109</v>
      </c>
      <c r="K142" s="99">
        <f>SUM(I142/H142)*100</f>
        <v>46.94409017687741</v>
      </c>
    </row>
    <row r="143" spans="1:13" ht="20.100000000000001" customHeight="1" x14ac:dyDescent="0.25">
      <c r="A143" s="172" t="s">
        <v>286</v>
      </c>
      <c r="B143" s="336" t="s">
        <v>184</v>
      </c>
      <c r="C143" s="337"/>
      <c r="D143" s="337"/>
      <c r="E143" s="337"/>
      <c r="F143" s="173">
        <f>SUM(F144)</f>
        <v>1059895.5</v>
      </c>
      <c r="G143" s="173">
        <f t="shared" si="3"/>
        <v>2021427.34</v>
      </c>
      <c r="H143" s="173">
        <f t="shared" si="3"/>
        <v>2106427.34</v>
      </c>
      <c r="I143" s="207">
        <f t="shared" si="3"/>
        <v>988843.15</v>
      </c>
      <c r="J143" s="174">
        <f>(I143/F143*100)</f>
        <v>93.296287228316373</v>
      </c>
      <c r="K143" s="115">
        <f>SUM(I143/H143)*100</f>
        <v>46.94409017687741</v>
      </c>
    </row>
    <row r="144" spans="1:13" ht="20.100000000000001" customHeight="1" x14ac:dyDescent="0.25">
      <c r="A144" s="141" t="s">
        <v>132</v>
      </c>
      <c r="B144" s="331" t="s">
        <v>3</v>
      </c>
      <c r="C144" s="332"/>
      <c r="D144" s="332"/>
      <c r="E144" s="332"/>
      <c r="F144" s="44">
        <f>SUM(F145+F150+F158)</f>
        <v>1059895.5</v>
      </c>
      <c r="G144" s="44">
        <f>SUM(G145+G150)</f>
        <v>2021427.34</v>
      </c>
      <c r="H144" s="137">
        <f>SUM(H145+H150)</f>
        <v>2106427.34</v>
      </c>
      <c r="I144" s="205">
        <f>SUM(I145+I150+I158)</f>
        <v>988843.15</v>
      </c>
      <c r="J144" s="64"/>
      <c r="K144" s="64"/>
    </row>
    <row r="145" spans="1:11" ht="20.100000000000001" customHeight="1" x14ac:dyDescent="0.25">
      <c r="A145" s="141" t="s">
        <v>133</v>
      </c>
      <c r="B145" s="331" t="s">
        <v>4</v>
      </c>
      <c r="C145" s="332"/>
      <c r="D145" s="332"/>
      <c r="E145" s="332"/>
      <c r="F145" s="44">
        <f>SUM(F146:F149)</f>
        <v>1055001.99</v>
      </c>
      <c r="G145" s="44">
        <v>2015427.34</v>
      </c>
      <c r="H145" s="137">
        <v>2100427.34</v>
      </c>
      <c r="I145" s="205">
        <f>SUM(I146:I149)</f>
        <v>987823.97</v>
      </c>
      <c r="J145" s="64"/>
      <c r="K145" s="64"/>
    </row>
    <row r="146" spans="1:11" ht="20.100000000000001" customHeight="1" x14ac:dyDescent="0.25">
      <c r="A146" s="141">
        <v>3111</v>
      </c>
      <c r="B146" s="331" t="s">
        <v>151</v>
      </c>
      <c r="C146" s="332"/>
      <c r="D146" s="332"/>
      <c r="E146" s="332"/>
      <c r="F146" s="44">
        <v>864598.43</v>
      </c>
      <c r="G146" s="44"/>
      <c r="H146" s="137"/>
      <c r="I146" s="205">
        <v>805862.63</v>
      </c>
      <c r="J146" s="64"/>
      <c r="K146" s="64"/>
    </row>
    <row r="147" spans="1:11" ht="20.100000000000001" customHeight="1" x14ac:dyDescent="0.25">
      <c r="A147" s="141">
        <v>3113</v>
      </c>
      <c r="B147" s="331" t="s">
        <v>185</v>
      </c>
      <c r="C147" s="332"/>
      <c r="D147" s="332"/>
      <c r="E147" s="332"/>
      <c r="F147" s="44">
        <v>18157.72</v>
      </c>
      <c r="G147" s="44"/>
      <c r="H147" s="137"/>
      <c r="I147" s="205">
        <v>15855.77</v>
      </c>
      <c r="J147" s="64"/>
      <c r="K147" s="64"/>
    </row>
    <row r="148" spans="1:11" ht="20.100000000000001" customHeight="1" x14ac:dyDescent="0.25">
      <c r="A148" s="141">
        <v>3121</v>
      </c>
      <c r="B148" s="331" t="s">
        <v>186</v>
      </c>
      <c r="C148" s="332"/>
      <c r="D148" s="332"/>
      <c r="E148" s="332"/>
      <c r="F148" s="44">
        <v>26591</v>
      </c>
      <c r="G148" s="44"/>
      <c r="H148" s="137"/>
      <c r="I148" s="205">
        <v>30522.13</v>
      </c>
      <c r="J148" s="64"/>
      <c r="K148" s="64"/>
    </row>
    <row r="149" spans="1:11" ht="20.100000000000001" customHeight="1" x14ac:dyDescent="0.25">
      <c r="A149" s="141">
        <v>3132</v>
      </c>
      <c r="B149" s="331" t="s">
        <v>187</v>
      </c>
      <c r="C149" s="332"/>
      <c r="D149" s="332"/>
      <c r="E149" s="332"/>
      <c r="F149" s="44">
        <v>145654.84</v>
      </c>
      <c r="G149" s="44"/>
      <c r="H149" s="137"/>
      <c r="I149" s="205">
        <v>135583.44</v>
      </c>
      <c r="J149" s="64"/>
      <c r="K149" s="64"/>
    </row>
    <row r="150" spans="1:11" ht="20.100000000000001" customHeight="1" x14ac:dyDescent="0.25">
      <c r="A150" s="66">
        <v>32</v>
      </c>
      <c r="B150" s="331" t="s">
        <v>9</v>
      </c>
      <c r="C150" s="332"/>
      <c r="D150" s="332"/>
      <c r="E150" s="332"/>
      <c r="F150" s="44">
        <f>SUM(F151:F157)</f>
        <v>4893.51</v>
      </c>
      <c r="G150" s="44">
        <v>6000</v>
      </c>
      <c r="H150" s="137">
        <v>6000</v>
      </c>
      <c r="I150" s="205">
        <f>SUM(I151:I157)</f>
        <v>1019.1800000000001</v>
      </c>
      <c r="J150" s="64"/>
      <c r="K150" s="64"/>
    </row>
    <row r="151" spans="1:11" ht="20.100000000000001" customHeight="1" x14ac:dyDescent="0.25">
      <c r="A151" s="141">
        <v>3211</v>
      </c>
      <c r="B151" s="331" t="s">
        <v>19</v>
      </c>
      <c r="C151" s="332"/>
      <c r="D151" s="332"/>
      <c r="E151" s="332"/>
      <c r="F151" s="44">
        <v>309.70999999999998</v>
      </c>
      <c r="G151" s="44"/>
      <c r="H151" s="137"/>
      <c r="I151" s="205">
        <v>219.6</v>
      </c>
      <c r="J151" s="64"/>
      <c r="K151" s="64"/>
    </row>
    <row r="152" spans="1:11" ht="20.100000000000001" customHeight="1" x14ac:dyDescent="0.25">
      <c r="A152" s="146">
        <v>3224</v>
      </c>
      <c r="B152" s="331" t="s">
        <v>174</v>
      </c>
      <c r="C152" s="332"/>
      <c r="D152" s="332"/>
      <c r="E152" s="332"/>
      <c r="F152" s="44">
        <v>38.75</v>
      </c>
      <c r="G152" s="44"/>
      <c r="H152" s="137"/>
      <c r="I152" s="205">
        <v>0</v>
      </c>
      <c r="J152" s="64"/>
      <c r="K152" s="64"/>
    </row>
    <row r="153" spans="1:11" ht="20.100000000000001" customHeight="1" x14ac:dyDescent="0.25">
      <c r="A153" s="141">
        <v>3231</v>
      </c>
      <c r="B153" s="331" t="s">
        <v>176</v>
      </c>
      <c r="C153" s="332"/>
      <c r="D153" s="332"/>
      <c r="E153" s="332"/>
      <c r="F153" s="44">
        <v>2811.07</v>
      </c>
      <c r="G153" s="44"/>
      <c r="H153" s="137"/>
      <c r="I153" s="205">
        <v>0</v>
      </c>
      <c r="J153" s="64"/>
      <c r="K153" s="64"/>
    </row>
    <row r="154" spans="1:11" ht="20.100000000000001" customHeight="1" x14ac:dyDescent="0.25">
      <c r="A154" s="141">
        <v>3237</v>
      </c>
      <c r="B154" s="331" t="s">
        <v>54</v>
      </c>
      <c r="C154" s="332"/>
      <c r="D154" s="332"/>
      <c r="E154" s="332"/>
      <c r="F154" s="44">
        <v>121.72</v>
      </c>
      <c r="G154" s="44"/>
      <c r="H154" s="137"/>
      <c r="I154" s="205">
        <v>106.51</v>
      </c>
      <c r="J154" s="64"/>
      <c r="K154" s="64"/>
    </row>
    <row r="155" spans="1:11" ht="20.100000000000001" customHeight="1" x14ac:dyDescent="0.25">
      <c r="A155" s="141">
        <v>3241</v>
      </c>
      <c r="B155" s="331" t="s">
        <v>182</v>
      </c>
      <c r="C155" s="332"/>
      <c r="D155" s="332"/>
      <c r="E155" s="332"/>
      <c r="F155" s="44">
        <v>210.94</v>
      </c>
      <c r="G155" s="44"/>
      <c r="H155" s="137"/>
      <c r="I155" s="205">
        <v>0</v>
      </c>
      <c r="J155" s="64"/>
      <c r="K155" s="64"/>
    </row>
    <row r="156" spans="1:11" ht="20.100000000000001" customHeight="1" x14ac:dyDescent="0.25">
      <c r="A156" s="146">
        <v>3293</v>
      </c>
      <c r="B156" s="331" t="s">
        <v>83</v>
      </c>
      <c r="C156" s="332"/>
      <c r="D156" s="332"/>
      <c r="E156" s="332"/>
      <c r="F156" s="44">
        <v>69.319999999999993</v>
      </c>
      <c r="G156" s="44"/>
      <c r="H156" s="137"/>
      <c r="I156" s="205">
        <v>273.07</v>
      </c>
      <c r="J156" s="64"/>
      <c r="K156" s="64"/>
    </row>
    <row r="157" spans="1:11" ht="20.100000000000001" customHeight="1" x14ac:dyDescent="0.25">
      <c r="A157" s="141">
        <v>3295</v>
      </c>
      <c r="B157" s="331" t="s">
        <v>85</v>
      </c>
      <c r="C157" s="332"/>
      <c r="D157" s="332"/>
      <c r="E157" s="332"/>
      <c r="F157" s="44">
        <v>1332</v>
      </c>
      <c r="G157" s="44"/>
      <c r="H157" s="137"/>
      <c r="I157" s="205">
        <v>420</v>
      </c>
      <c r="J157" s="64"/>
      <c r="K157" s="64"/>
    </row>
    <row r="158" spans="1:11" ht="20.100000000000001" customHeight="1" x14ac:dyDescent="0.25">
      <c r="A158" s="66">
        <v>37</v>
      </c>
      <c r="B158" s="331" t="s">
        <v>71</v>
      </c>
      <c r="C158" s="332"/>
      <c r="D158" s="332"/>
      <c r="E158" s="332"/>
      <c r="F158" s="44">
        <v>0</v>
      </c>
      <c r="G158" s="44">
        <v>0</v>
      </c>
      <c r="H158" s="137">
        <v>0</v>
      </c>
      <c r="I158" s="205">
        <v>0</v>
      </c>
      <c r="J158" s="64"/>
      <c r="K158" s="65"/>
    </row>
    <row r="159" spans="1:11" ht="20.100000000000001" customHeight="1" x14ac:dyDescent="0.25">
      <c r="A159" s="69">
        <v>3722</v>
      </c>
      <c r="B159" s="331" t="s">
        <v>188</v>
      </c>
      <c r="C159" s="332"/>
      <c r="D159" s="332"/>
      <c r="E159" s="332"/>
      <c r="F159" s="44">
        <v>0</v>
      </c>
      <c r="G159" s="44"/>
      <c r="H159" s="137"/>
      <c r="I159" s="205">
        <v>0</v>
      </c>
      <c r="J159" s="64"/>
      <c r="K159" s="65"/>
    </row>
    <row r="160" spans="1:11" ht="20.100000000000001" customHeight="1" x14ac:dyDescent="0.25">
      <c r="A160" s="145" t="s">
        <v>189</v>
      </c>
      <c r="B160" s="338" t="s">
        <v>190</v>
      </c>
      <c r="C160" s="339"/>
      <c r="D160" s="339"/>
      <c r="E160" s="339"/>
      <c r="F160" s="85">
        <f>SUM(F161)</f>
        <v>7040</v>
      </c>
      <c r="G160" s="85">
        <f>SUM(G161)</f>
        <v>13770</v>
      </c>
      <c r="H160" s="100">
        <f>SUM(H161)</f>
        <v>18770</v>
      </c>
      <c r="I160" s="214">
        <f>SUM(I161)</f>
        <v>13980</v>
      </c>
      <c r="J160" s="99">
        <f>SUM(I160/F160)*100</f>
        <v>198.57954545454547</v>
      </c>
      <c r="K160" s="102">
        <f>SUM(I160/H160)*100</f>
        <v>74.480554075652634</v>
      </c>
    </row>
    <row r="161" spans="1:11" ht="20.100000000000001" customHeight="1" x14ac:dyDescent="0.25">
      <c r="A161" s="150" t="s">
        <v>191</v>
      </c>
      <c r="B161" s="340" t="s">
        <v>192</v>
      </c>
      <c r="C161" s="341"/>
      <c r="D161" s="341"/>
      <c r="E161" s="341"/>
      <c r="F161" s="159">
        <f>SUM(F162)</f>
        <v>7040</v>
      </c>
      <c r="G161" s="159">
        <f>SUM(G164+G169)</f>
        <v>13770</v>
      </c>
      <c r="H161" s="151">
        <f>SUM(H162)</f>
        <v>18770</v>
      </c>
      <c r="I161" s="216">
        <f>SUM(I162)</f>
        <v>13980</v>
      </c>
      <c r="J161" s="96">
        <f>(I161/F161*100)</f>
        <v>198.57954545454547</v>
      </c>
      <c r="K161" s="116">
        <f>SUM(I161/H161)*100</f>
        <v>74.480554075652634</v>
      </c>
    </row>
    <row r="162" spans="1:11" ht="20.100000000000001" customHeight="1" x14ac:dyDescent="0.25">
      <c r="A162" s="172" t="s">
        <v>193</v>
      </c>
      <c r="B162" s="336" t="s">
        <v>192</v>
      </c>
      <c r="C162" s="337"/>
      <c r="D162" s="337"/>
      <c r="E162" s="337"/>
      <c r="F162" s="173">
        <f>SUM(F163)</f>
        <v>7040</v>
      </c>
      <c r="G162" s="173">
        <f>SUM(G163)</f>
        <v>13770</v>
      </c>
      <c r="H162" s="175">
        <f>SUM(H163)</f>
        <v>18770</v>
      </c>
      <c r="I162" s="207">
        <f>SUM(I163)</f>
        <v>13980</v>
      </c>
      <c r="J162" s="174"/>
      <c r="K162" s="176"/>
    </row>
    <row r="163" spans="1:11" ht="20.100000000000001" customHeight="1" x14ac:dyDescent="0.25">
      <c r="A163" s="141" t="s">
        <v>132</v>
      </c>
      <c r="B163" s="331" t="s">
        <v>3</v>
      </c>
      <c r="C163" s="332"/>
      <c r="D163" s="332"/>
      <c r="E163" s="332"/>
      <c r="F163" s="44">
        <v>7040</v>
      </c>
      <c r="G163" s="44">
        <f>SUM(G164+G169)</f>
        <v>13770</v>
      </c>
      <c r="H163" s="137">
        <f>SUM(H164+H169)</f>
        <v>18770</v>
      </c>
      <c r="I163" s="205">
        <f>SUM(I164+I169)</f>
        <v>13980</v>
      </c>
      <c r="J163" s="64"/>
      <c r="K163" s="65"/>
    </row>
    <row r="164" spans="1:11" ht="20.100000000000001" customHeight="1" x14ac:dyDescent="0.25">
      <c r="A164" s="141" t="s">
        <v>139</v>
      </c>
      <c r="B164" s="331" t="s">
        <v>9</v>
      </c>
      <c r="C164" s="332"/>
      <c r="D164" s="332"/>
      <c r="E164" s="332"/>
      <c r="F164" s="44">
        <v>7040</v>
      </c>
      <c r="G164" s="44">
        <v>13760</v>
      </c>
      <c r="H164" s="137">
        <v>18760</v>
      </c>
      <c r="I164" s="205">
        <f>SUM(I165:I168)</f>
        <v>13980</v>
      </c>
      <c r="J164" s="64"/>
      <c r="K164" s="65"/>
    </row>
    <row r="165" spans="1:11" ht="20.100000000000001" customHeight="1" x14ac:dyDescent="0.25">
      <c r="A165" s="141">
        <v>3211</v>
      </c>
      <c r="B165" s="331" t="s">
        <v>19</v>
      </c>
      <c r="C165" s="332"/>
      <c r="D165" s="332"/>
      <c r="E165" s="332"/>
      <c r="F165" s="44">
        <v>4916</v>
      </c>
      <c r="G165" s="44"/>
      <c r="H165" s="137"/>
      <c r="I165" s="205">
        <v>7280</v>
      </c>
      <c r="J165" s="64"/>
      <c r="K165" s="65"/>
    </row>
    <row r="166" spans="1:11" ht="20.100000000000001" customHeight="1" x14ac:dyDescent="0.25">
      <c r="A166" s="146">
        <v>3233</v>
      </c>
      <c r="B166" s="331" t="s">
        <v>51</v>
      </c>
      <c r="C166" s="332"/>
      <c r="D166" s="332"/>
      <c r="E166" s="332"/>
      <c r="F166" s="44">
        <v>0</v>
      </c>
      <c r="G166" s="44"/>
      <c r="H166" s="67"/>
      <c r="I166" s="205">
        <v>1500</v>
      </c>
      <c r="J166" s="64"/>
      <c r="K166" s="64"/>
    </row>
    <row r="167" spans="1:11" ht="20.100000000000001" customHeight="1" x14ac:dyDescent="0.25">
      <c r="A167" s="141">
        <v>3237</v>
      </c>
      <c r="B167" s="331" t="s">
        <v>54</v>
      </c>
      <c r="C167" s="332"/>
      <c r="D167" s="332"/>
      <c r="E167" s="332"/>
      <c r="F167" s="44">
        <v>0</v>
      </c>
      <c r="G167" s="44"/>
      <c r="H167" s="137"/>
      <c r="I167" s="205">
        <v>3500</v>
      </c>
      <c r="J167" s="64"/>
      <c r="K167" s="64"/>
    </row>
    <row r="168" spans="1:11" ht="20.100000000000001" customHeight="1" x14ac:dyDescent="0.25">
      <c r="A168" s="141">
        <v>3299</v>
      </c>
      <c r="B168" s="331" t="s">
        <v>87</v>
      </c>
      <c r="C168" s="332"/>
      <c r="D168" s="332"/>
      <c r="E168" s="332"/>
      <c r="F168" s="44">
        <v>2124</v>
      </c>
      <c r="G168" s="44"/>
      <c r="H168" s="137"/>
      <c r="I168" s="205">
        <v>1700</v>
      </c>
      <c r="J168" s="64"/>
      <c r="K168" s="65"/>
    </row>
    <row r="169" spans="1:11" ht="20.100000000000001" customHeight="1" x14ac:dyDescent="0.25">
      <c r="A169" s="141" t="s">
        <v>179</v>
      </c>
      <c r="B169" s="331" t="s">
        <v>71</v>
      </c>
      <c r="C169" s="332"/>
      <c r="D169" s="332"/>
      <c r="E169" s="332"/>
      <c r="F169" s="44">
        <v>0</v>
      </c>
      <c r="G169" s="44">
        <v>10</v>
      </c>
      <c r="H169" s="137">
        <v>10</v>
      </c>
      <c r="I169" s="205">
        <v>0</v>
      </c>
      <c r="J169" s="64"/>
      <c r="K169" s="65"/>
    </row>
    <row r="170" spans="1:11" ht="27.75" customHeight="1" x14ac:dyDescent="0.25">
      <c r="A170" s="145" t="s">
        <v>298</v>
      </c>
      <c r="B170" s="338" t="s">
        <v>299</v>
      </c>
      <c r="C170" s="339"/>
      <c r="D170" s="339"/>
      <c r="E170" s="339"/>
      <c r="F170" s="85">
        <f>SUM(F171+F178+F181)</f>
        <v>0</v>
      </c>
      <c r="G170" s="100">
        <f>SUM(G171+G178+G181)</f>
        <v>1200</v>
      </c>
      <c r="H170" s="100">
        <f>SUM(H171+H178+H181)</f>
        <v>4000</v>
      </c>
      <c r="I170" s="214">
        <f>SUM(I171+I174+I178+I181)</f>
        <v>1304.71</v>
      </c>
      <c r="J170" s="99">
        <v>0</v>
      </c>
      <c r="K170" s="102">
        <f>SUM(I170/H170)*100</f>
        <v>32.617750000000001</v>
      </c>
    </row>
    <row r="171" spans="1:11" ht="19.5" customHeight="1" x14ac:dyDescent="0.25">
      <c r="A171" s="172" t="s">
        <v>297</v>
      </c>
      <c r="B171" s="336" t="s">
        <v>130</v>
      </c>
      <c r="C171" s="337"/>
      <c r="D171" s="337"/>
      <c r="E171" s="337"/>
      <c r="F171" s="173">
        <v>0</v>
      </c>
      <c r="G171" s="173">
        <f>SUM(G172)</f>
        <v>0</v>
      </c>
      <c r="H171" s="175">
        <f>SUM(H172)</f>
        <v>1800</v>
      </c>
      <c r="I171" s="207">
        <v>0</v>
      </c>
      <c r="J171" s="174">
        <v>0</v>
      </c>
      <c r="K171" s="174">
        <f>SUM(I171/H171)*100</f>
        <v>0</v>
      </c>
    </row>
    <row r="172" spans="1:11" ht="18.75" customHeight="1" x14ac:dyDescent="0.25">
      <c r="A172" s="143">
        <v>42</v>
      </c>
      <c r="B172" s="331" t="s">
        <v>58</v>
      </c>
      <c r="C172" s="332"/>
      <c r="D172" s="332"/>
      <c r="E172" s="332"/>
      <c r="F172" s="44">
        <v>0</v>
      </c>
      <c r="G172" s="44">
        <v>0</v>
      </c>
      <c r="H172" s="137">
        <v>1800</v>
      </c>
      <c r="I172" s="205">
        <v>0</v>
      </c>
      <c r="J172" s="64">
        <v>0</v>
      </c>
      <c r="K172" s="65">
        <f>SUM(I172/H172)*100</f>
        <v>0</v>
      </c>
    </row>
    <row r="173" spans="1:11" ht="18.75" customHeight="1" x14ac:dyDescent="0.25">
      <c r="A173" s="71">
        <v>4241</v>
      </c>
      <c r="B173" s="333" t="s">
        <v>57</v>
      </c>
      <c r="C173" s="334"/>
      <c r="D173" s="334"/>
      <c r="E173" s="335"/>
      <c r="F173" s="233">
        <v>0</v>
      </c>
      <c r="G173" s="233">
        <v>0</v>
      </c>
      <c r="H173" s="67">
        <v>1800</v>
      </c>
      <c r="I173" s="206">
        <v>0</v>
      </c>
      <c r="J173" s="64"/>
      <c r="K173" s="65"/>
    </row>
    <row r="174" spans="1:11" ht="18.75" customHeight="1" x14ac:dyDescent="0.25">
      <c r="A174" s="177" t="s">
        <v>210</v>
      </c>
      <c r="B174" s="336" t="s">
        <v>171</v>
      </c>
      <c r="C174" s="337"/>
      <c r="D174" s="337"/>
      <c r="E174" s="337"/>
      <c r="F174" s="173">
        <v>0</v>
      </c>
      <c r="G174" s="173">
        <v>0</v>
      </c>
      <c r="H174" s="175">
        <v>0</v>
      </c>
      <c r="I174" s="207">
        <f>SUM(I175)</f>
        <v>379.79</v>
      </c>
      <c r="J174" s="176">
        <v>0</v>
      </c>
      <c r="K174" s="176">
        <v>0</v>
      </c>
    </row>
    <row r="175" spans="1:11" ht="18.75" customHeight="1" x14ac:dyDescent="0.25">
      <c r="A175" s="70">
        <v>4</v>
      </c>
      <c r="B175" s="331" t="s">
        <v>5</v>
      </c>
      <c r="C175" s="332"/>
      <c r="D175" s="332"/>
      <c r="E175" s="332"/>
      <c r="F175" s="44">
        <v>0</v>
      </c>
      <c r="G175" s="44"/>
      <c r="H175" s="137"/>
      <c r="I175" s="205">
        <f>SUM(I176)</f>
        <v>379.79</v>
      </c>
      <c r="J175" s="65">
        <v>0</v>
      </c>
      <c r="K175" s="65">
        <v>0</v>
      </c>
    </row>
    <row r="176" spans="1:11" ht="18.75" customHeight="1" x14ac:dyDescent="0.25">
      <c r="A176" s="143">
        <v>42</v>
      </c>
      <c r="B176" s="331" t="s">
        <v>58</v>
      </c>
      <c r="C176" s="332"/>
      <c r="D176" s="332"/>
      <c r="E176" s="332"/>
      <c r="F176" s="44">
        <v>0</v>
      </c>
      <c r="G176" s="44"/>
      <c r="H176" s="137"/>
      <c r="I176" s="205">
        <f>SUM(I177:I177)</f>
        <v>379.79</v>
      </c>
      <c r="J176" s="65">
        <v>0</v>
      </c>
      <c r="K176" s="65">
        <v>0</v>
      </c>
    </row>
    <row r="177" spans="1:11" ht="18.75" customHeight="1" x14ac:dyDescent="0.25">
      <c r="A177" s="71">
        <v>4241</v>
      </c>
      <c r="B177" s="333" t="s">
        <v>57</v>
      </c>
      <c r="C177" s="334"/>
      <c r="D177" s="334"/>
      <c r="E177" s="335"/>
      <c r="F177" s="233"/>
      <c r="G177" s="233"/>
      <c r="H177" s="67"/>
      <c r="I177" s="206">
        <v>379.79</v>
      </c>
      <c r="J177" s="64"/>
      <c r="K177" s="65"/>
    </row>
    <row r="178" spans="1:11" ht="22.5" customHeight="1" x14ac:dyDescent="0.25">
      <c r="A178" s="172" t="s">
        <v>183</v>
      </c>
      <c r="B178" s="336" t="s">
        <v>295</v>
      </c>
      <c r="C178" s="337"/>
      <c r="D178" s="337"/>
      <c r="E178" s="337"/>
      <c r="F178" s="173">
        <v>0</v>
      </c>
      <c r="G178" s="173">
        <f>SUM(G179)</f>
        <v>0</v>
      </c>
      <c r="H178" s="175">
        <f>SUM(H179)</f>
        <v>1000</v>
      </c>
      <c r="I178" s="207">
        <f>SUM(I179)</f>
        <v>924.92</v>
      </c>
      <c r="J178" s="174">
        <v>0</v>
      </c>
      <c r="K178" s="174">
        <f>SUM(I178/H178)*100</f>
        <v>92.49199999999999</v>
      </c>
    </row>
    <row r="179" spans="1:11" ht="19.5" customHeight="1" x14ac:dyDescent="0.25">
      <c r="A179" s="143">
        <v>42</v>
      </c>
      <c r="B179" s="331" t="s">
        <v>58</v>
      </c>
      <c r="C179" s="332"/>
      <c r="D179" s="332"/>
      <c r="E179" s="332"/>
      <c r="F179" s="44">
        <v>0</v>
      </c>
      <c r="G179" s="44"/>
      <c r="H179" s="44">
        <f>SUM(G180:H180)</f>
        <v>1000</v>
      </c>
      <c r="I179" s="205">
        <f>SUM(I180)</f>
        <v>924.92</v>
      </c>
      <c r="J179" s="64"/>
      <c r="K179" s="64"/>
    </row>
    <row r="180" spans="1:11" ht="18.75" customHeight="1" x14ac:dyDescent="0.25">
      <c r="A180" s="71">
        <v>4241</v>
      </c>
      <c r="B180" s="333" t="s">
        <v>57</v>
      </c>
      <c r="C180" s="334"/>
      <c r="D180" s="334"/>
      <c r="E180" s="335"/>
      <c r="F180" s="44">
        <v>0</v>
      </c>
      <c r="G180" s="44"/>
      <c r="H180" s="44">
        <v>1000</v>
      </c>
      <c r="I180" s="205">
        <v>924.92</v>
      </c>
      <c r="J180" s="64"/>
      <c r="K180" s="64"/>
    </row>
    <row r="181" spans="1:11" ht="18.75" customHeight="1" x14ac:dyDescent="0.25">
      <c r="A181" s="172" t="s">
        <v>286</v>
      </c>
      <c r="B181" s="336" t="s">
        <v>184</v>
      </c>
      <c r="C181" s="337"/>
      <c r="D181" s="337"/>
      <c r="E181" s="337"/>
      <c r="F181" s="173">
        <v>0</v>
      </c>
      <c r="G181" s="173">
        <f t="shared" ref="G181:I182" si="4">SUM(G182)</f>
        <v>1200</v>
      </c>
      <c r="H181" s="175">
        <f t="shared" si="4"/>
        <v>1200</v>
      </c>
      <c r="I181" s="207">
        <f t="shared" si="4"/>
        <v>0</v>
      </c>
      <c r="J181" s="174"/>
      <c r="K181" s="176">
        <v>0</v>
      </c>
    </row>
    <row r="182" spans="1:11" ht="18.75" customHeight="1" x14ac:dyDescent="0.25">
      <c r="A182" s="70">
        <v>4</v>
      </c>
      <c r="B182" s="331" t="s">
        <v>5</v>
      </c>
      <c r="C182" s="332"/>
      <c r="D182" s="332"/>
      <c r="E182" s="332"/>
      <c r="F182" s="44">
        <v>0</v>
      </c>
      <c r="G182" s="44">
        <f t="shared" si="4"/>
        <v>1200</v>
      </c>
      <c r="H182" s="137">
        <f t="shared" si="4"/>
        <v>1200</v>
      </c>
      <c r="I182" s="205">
        <f t="shared" si="4"/>
        <v>0</v>
      </c>
      <c r="J182" s="64"/>
      <c r="K182" s="65">
        <v>0</v>
      </c>
    </row>
    <row r="183" spans="1:11" ht="18.75" customHeight="1" x14ac:dyDescent="0.25">
      <c r="A183" s="143">
        <v>42</v>
      </c>
      <c r="B183" s="331" t="s">
        <v>58</v>
      </c>
      <c r="C183" s="332"/>
      <c r="D183" s="332"/>
      <c r="E183" s="332"/>
      <c r="F183" s="44">
        <v>0</v>
      </c>
      <c r="G183" s="44">
        <f>SUM(G184)</f>
        <v>1200</v>
      </c>
      <c r="H183" s="137">
        <v>1200</v>
      </c>
      <c r="I183" s="205">
        <v>0</v>
      </c>
      <c r="J183" s="64"/>
      <c r="K183" s="65">
        <v>0</v>
      </c>
    </row>
    <row r="184" spans="1:11" ht="18.75" customHeight="1" x14ac:dyDescent="0.25">
      <c r="A184" s="204">
        <v>4241</v>
      </c>
      <c r="B184" s="333" t="s">
        <v>57</v>
      </c>
      <c r="C184" s="334"/>
      <c r="D184" s="334"/>
      <c r="E184" s="335"/>
      <c r="F184" s="233">
        <v>0</v>
      </c>
      <c r="G184" s="44">
        <v>1200</v>
      </c>
      <c r="H184" s="137">
        <v>1200</v>
      </c>
      <c r="I184" s="206">
        <v>0</v>
      </c>
      <c r="J184" s="64"/>
      <c r="K184" s="65"/>
    </row>
    <row r="185" spans="1:11" ht="30" customHeight="1" x14ac:dyDescent="0.25">
      <c r="A185" s="145" t="s">
        <v>194</v>
      </c>
      <c r="B185" s="338" t="s">
        <v>195</v>
      </c>
      <c r="C185" s="339"/>
      <c r="D185" s="339"/>
      <c r="E185" s="339"/>
      <c r="F185" s="85">
        <f>SUM(F192+F201)</f>
        <v>1899.9</v>
      </c>
      <c r="G185" s="100">
        <f>SUM(G186+G189+G192+G196+G201)</f>
        <v>4000</v>
      </c>
      <c r="H185" s="100">
        <f>SUM(H186+H189+H192+H196+H201)</f>
        <v>9616.83</v>
      </c>
      <c r="I185" s="214">
        <f>SUM(I186+I192+I196+I201)</f>
        <v>0</v>
      </c>
      <c r="J185" s="99">
        <f>(I185/G185*100)</f>
        <v>0</v>
      </c>
      <c r="K185" s="102">
        <f>SUM(I185/H185)*100</f>
        <v>0</v>
      </c>
    </row>
    <row r="186" spans="1:11" ht="18.75" customHeight="1" x14ac:dyDescent="0.25">
      <c r="A186" s="172" t="s">
        <v>166</v>
      </c>
      <c r="B186" s="336" t="s">
        <v>296</v>
      </c>
      <c r="C186" s="337"/>
      <c r="D186" s="337"/>
      <c r="E186" s="337"/>
      <c r="F186" s="173">
        <v>0</v>
      </c>
      <c r="G186" s="173">
        <v>0</v>
      </c>
      <c r="H186" s="173">
        <f>SUM(H187+H192+H194)</f>
        <v>2000</v>
      </c>
      <c r="I186" s="207">
        <v>0</v>
      </c>
      <c r="J186" s="174"/>
      <c r="K186" s="174">
        <f>SUM(I186/H186)*100</f>
        <v>0</v>
      </c>
    </row>
    <row r="187" spans="1:11" ht="17.25" customHeight="1" x14ac:dyDescent="0.25">
      <c r="A187" s="143">
        <v>42</v>
      </c>
      <c r="B187" s="331" t="s">
        <v>58</v>
      </c>
      <c r="C187" s="332"/>
      <c r="D187" s="332"/>
      <c r="E187" s="332"/>
      <c r="F187" s="44">
        <v>0</v>
      </c>
      <c r="G187" s="44"/>
      <c r="H187" s="44">
        <f>SUM(H188)</f>
        <v>2000</v>
      </c>
      <c r="I187" s="205">
        <v>0</v>
      </c>
      <c r="J187" s="64"/>
      <c r="K187" s="64"/>
    </row>
    <row r="188" spans="1:11" ht="18.75" customHeight="1" x14ac:dyDescent="0.25">
      <c r="A188" s="146">
        <v>4227</v>
      </c>
      <c r="B188" s="331" t="s">
        <v>196</v>
      </c>
      <c r="C188" s="332"/>
      <c r="D188" s="332"/>
      <c r="E188" s="332"/>
      <c r="F188" s="44">
        <v>0</v>
      </c>
      <c r="G188" s="44">
        <v>0</v>
      </c>
      <c r="H188" s="44">
        <v>2000</v>
      </c>
      <c r="I188" s="205">
        <v>0</v>
      </c>
      <c r="J188" s="64"/>
      <c r="K188" s="64"/>
    </row>
    <row r="189" spans="1:11" ht="18.75" customHeight="1" x14ac:dyDescent="0.25">
      <c r="A189" s="172" t="s">
        <v>167</v>
      </c>
      <c r="B189" s="336" t="s">
        <v>231</v>
      </c>
      <c r="C189" s="337"/>
      <c r="D189" s="337"/>
      <c r="E189" s="337"/>
      <c r="F189" s="173">
        <v>0</v>
      </c>
      <c r="G189" s="173">
        <v>0</v>
      </c>
      <c r="H189" s="173">
        <f>SUM(H190)</f>
        <v>1116.83</v>
      </c>
      <c r="I189" s="207">
        <f>SUM(I190+I195)</f>
        <v>0</v>
      </c>
      <c r="J189" s="174"/>
      <c r="K189" s="174">
        <f>SUM(I189/H189)*100</f>
        <v>0</v>
      </c>
    </row>
    <row r="190" spans="1:11" ht="18.75" customHeight="1" x14ac:dyDescent="0.25">
      <c r="A190" s="143">
        <v>42</v>
      </c>
      <c r="B190" s="331" t="s">
        <v>58</v>
      </c>
      <c r="C190" s="332"/>
      <c r="D190" s="332"/>
      <c r="E190" s="332"/>
      <c r="F190" s="44">
        <v>0</v>
      </c>
      <c r="G190" s="44"/>
      <c r="H190" s="44">
        <f>SUM(H191)</f>
        <v>1116.83</v>
      </c>
      <c r="I190" s="205">
        <v>0</v>
      </c>
      <c r="J190" s="64"/>
      <c r="K190" s="64"/>
    </row>
    <row r="191" spans="1:11" ht="18.75" customHeight="1" x14ac:dyDescent="0.25">
      <c r="A191" s="146">
        <v>4227</v>
      </c>
      <c r="B191" s="331" t="s">
        <v>196</v>
      </c>
      <c r="C191" s="332"/>
      <c r="D191" s="332"/>
      <c r="E191" s="332"/>
      <c r="F191" s="44">
        <v>0</v>
      </c>
      <c r="G191" s="44">
        <v>0</v>
      </c>
      <c r="H191" s="44">
        <v>1116.83</v>
      </c>
      <c r="I191" s="205">
        <v>0</v>
      </c>
      <c r="J191" s="64"/>
      <c r="K191" s="64"/>
    </row>
    <row r="192" spans="1:11" ht="20.100000000000001" customHeight="1" x14ac:dyDescent="0.25">
      <c r="A192" s="177" t="s">
        <v>210</v>
      </c>
      <c r="B192" s="336" t="s">
        <v>171</v>
      </c>
      <c r="C192" s="337"/>
      <c r="D192" s="337"/>
      <c r="E192" s="337"/>
      <c r="F192" s="173">
        <v>1875</v>
      </c>
      <c r="G192" s="173">
        <v>0</v>
      </c>
      <c r="H192" s="175">
        <v>0</v>
      </c>
      <c r="I192" s="207">
        <f>SUM(I193)</f>
        <v>0</v>
      </c>
      <c r="J192" s="176">
        <v>0</v>
      </c>
      <c r="K192" s="176">
        <v>0</v>
      </c>
    </row>
    <row r="193" spans="1:11" ht="20.100000000000001" customHeight="1" x14ac:dyDescent="0.25">
      <c r="A193" s="70">
        <v>4</v>
      </c>
      <c r="B193" s="331" t="s">
        <v>5</v>
      </c>
      <c r="C193" s="332"/>
      <c r="D193" s="332"/>
      <c r="E193" s="332"/>
      <c r="F193" s="44">
        <v>1875</v>
      </c>
      <c r="G193" s="44"/>
      <c r="H193" s="137">
        <f>SUM(H194)</f>
        <v>0</v>
      </c>
      <c r="I193" s="205">
        <f>SUM(I194)</f>
        <v>0</v>
      </c>
      <c r="J193" s="65">
        <v>0</v>
      </c>
      <c r="K193" s="65">
        <v>0</v>
      </c>
    </row>
    <row r="194" spans="1:11" ht="20.100000000000001" customHeight="1" x14ac:dyDescent="0.25">
      <c r="A194" s="143">
        <v>42</v>
      </c>
      <c r="B194" s="331" t="s">
        <v>58</v>
      </c>
      <c r="C194" s="332"/>
      <c r="D194" s="332"/>
      <c r="E194" s="332"/>
      <c r="F194" s="44">
        <v>1875</v>
      </c>
      <c r="G194" s="44"/>
      <c r="H194" s="137">
        <f>SUM(H195)</f>
        <v>0</v>
      </c>
      <c r="I194" s="205">
        <f>SUM(I195:I195)</f>
        <v>0</v>
      </c>
      <c r="J194" s="65">
        <v>0</v>
      </c>
      <c r="K194" s="65">
        <v>0</v>
      </c>
    </row>
    <row r="195" spans="1:11" ht="24" customHeight="1" x14ac:dyDescent="0.25">
      <c r="A195" s="155">
        <v>4222</v>
      </c>
      <c r="B195" s="331" t="s">
        <v>259</v>
      </c>
      <c r="C195" s="332"/>
      <c r="D195" s="332"/>
      <c r="E195" s="332"/>
      <c r="F195" s="44">
        <v>1875</v>
      </c>
      <c r="G195" s="44"/>
      <c r="H195" s="137">
        <v>0</v>
      </c>
      <c r="I195" s="205">
        <v>0</v>
      </c>
      <c r="J195" s="138"/>
      <c r="K195" s="138"/>
    </row>
    <row r="196" spans="1:11" ht="20.100000000000001" customHeight="1" x14ac:dyDescent="0.25">
      <c r="A196" s="177" t="s">
        <v>181</v>
      </c>
      <c r="B196" s="336" t="s">
        <v>138</v>
      </c>
      <c r="C196" s="337"/>
      <c r="D196" s="337"/>
      <c r="E196" s="337"/>
      <c r="F196" s="173">
        <v>0</v>
      </c>
      <c r="G196" s="173">
        <f>SUM(G197)</f>
        <v>2000</v>
      </c>
      <c r="H196" s="175">
        <f>SUM(H197)</f>
        <v>3000</v>
      </c>
      <c r="I196" s="207">
        <f>SUM(I197)</f>
        <v>0</v>
      </c>
      <c r="J196" s="174">
        <f>(I196/G196*100)</f>
        <v>0</v>
      </c>
      <c r="K196" s="176">
        <f>SUM(I196/H196)*100</f>
        <v>0</v>
      </c>
    </row>
    <row r="197" spans="1:11" ht="20.100000000000001" customHeight="1" x14ac:dyDescent="0.25">
      <c r="A197" s="70">
        <v>4</v>
      </c>
      <c r="B197" s="331" t="s">
        <v>5</v>
      </c>
      <c r="C197" s="332"/>
      <c r="D197" s="332"/>
      <c r="E197" s="332"/>
      <c r="F197" s="44">
        <v>0</v>
      </c>
      <c r="G197" s="44">
        <v>2000</v>
      </c>
      <c r="H197" s="137">
        <f>SUM(H198)</f>
        <v>3000</v>
      </c>
      <c r="I197" s="205">
        <f>SUM(I198)</f>
        <v>0</v>
      </c>
      <c r="J197" s="64">
        <f>(I197/G197*100)</f>
        <v>0</v>
      </c>
      <c r="K197" s="65">
        <f>SUM(I197/H197)*100</f>
        <v>0</v>
      </c>
    </row>
    <row r="198" spans="1:11" ht="20.100000000000001" customHeight="1" x14ac:dyDescent="0.25">
      <c r="A198" s="143">
        <v>42</v>
      </c>
      <c r="B198" s="331" t="s">
        <v>58</v>
      </c>
      <c r="C198" s="332"/>
      <c r="D198" s="332"/>
      <c r="E198" s="332"/>
      <c r="F198" s="44">
        <v>0</v>
      </c>
      <c r="G198" s="44">
        <v>2000</v>
      </c>
      <c r="H198" s="137">
        <v>3000</v>
      </c>
      <c r="I198" s="205">
        <f>SUM(I199+I200)</f>
        <v>0</v>
      </c>
      <c r="J198" s="64">
        <f>(I198/G198*100)</f>
        <v>0</v>
      </c>
      <c r="K198" s="65">
        <f>SUM(I198/H198)*100</f>
        <v>0</v>
      </c>
    </row>
    <row r="199" spans="1:11" ht="20.100000000000001" customHeight="1" x14ac:dyDescent="0.25">
      <c r="A199" s="146">
        <v>4227</v>
      </c>
      <c r="B199" s="331" t="s">
        <v>196</v>
      </c>
      <c r="C199" s="332"/>
      <c r="D199" s="332"/>
      <c r="E199" s="332"/>
      <c r="F199" s="44"/>
      <c r="G199" s="44"/>
      <c r="H199" s="67"/>
      <c r="I199" s="205">
        <v>0</v>
      </c>
      <c r="J199" s="64"/>
      <c r="K199" s="65"/>
    </row>
    <row r="200" spans="1:11" ht="20.100000000000001" customHeight="1" x14ac:dyDescent="0.25">
      <c r="A200" s="71">
        <v>4241</v>
      </c>
      <c r="B200" s="333" t="s">
        <v>57</v>
      </c>
      <c r="C200" s="334"/>
      <c r="D200" s="334"/>
      <c r="E200" s="335"/>
      <c r="F200" s="233"/>
      <c r="G200" s="233"/>
      <c r="H200" s="67"/>
      <c r="I200" s="206">
        <v>0</v>
      </c>
      <c r="J200" s="64"/>
      <c r="K200" s="65"/>
    </row>
    <row r="201" spans="1:11" ht="20.100000000000001" customHeight="1" x14ac:dyDescent="0.25">
      <c r="A201" s="177" t="s">
        <v>183</v>
      </c>
      <c r="B201" s="336" t="s">
        <v>233</v>
      </c>
      <c r="C201" s="337"/>
      <c r="D201" s="337"/>
      <c r="E201" s="337"/>
      <c r="F201" s="173">
        <v>24.9</v>
      </c>
      <c r="G201" s="173">
        <f t="shared" ref="G201:I202" si="5">SUM(G202)</f>
        <v>2000</v>
      </c>
      <c r="H201" s="175">
        <f t="shared" si="5"/>
        <v>3500</v>
      </c>
      <c r="I201" s="207">
        <f t="shared" si="5"/>
        <v>0</v>
      </c>
      <c r="J201" s="174">
        <v>0</v>
      </c>
      <c r="K201" s="176">
        <f>SUM(I201/H201)*100</f>
        <v>0</v>
      </c>
    </row>
    <row r="202" spans="1:11" ht="20.100000000000001" customHeight="1" x14ac:dyDescent="0.25">
      <c r="A202" s="70">
        <v>4</v>
      </c>
      <c r="B202" s="331" t="s">
        <v>5</v>
      </c>
      <c r="C202" s="332"/>
      <c r="D202" s="332"/>
      <c r="E202" s="332"/>
      <c r="F202" s="44">
        <v>24.9</v>
      </c>
      <c r="G202" s="44">
        <f t="shared" si="5"/>
        <v>2000</v>
      </c>
      <c r="H202" s="137">
        <f t="shared" si="5"/>
        <v>3500</v>
      </c>
      <c r="I202" s="205">
        <f t="shared" si="5"/>
        <v>0</v>
      </c>
      <c r="J202" s="64">
        <v>0</v>
      </c>
      <c r="K202" s="65">
        <f>SUM(I202/H202)*100</f>
        <v>0</v>
      </c>
    </row>
    <row r="203" spans="1:11" ht="20.100000000000001" customHeight="1" x14ac:dyDescent="0.25">
      <c r="A203" s="143">
        <v>42</v>
      </c>
      <c r="B203" s="331" t="s">
        <v>58</v>
      </c>
      <c r="C203" s="332"/>
      <c r="D203" s="332"/>
      <c r="E203" s="332"/>
      <c r="F203" s="44">
        <v>24.9</v>
      </c>
      <c r="G203" s="44">
        <v>2000</v>
      </c>
      <c r="H203" s="137">
        <f>SUM(H204+H206)</f>
        <v>3500</v>
      </c>
      <c r="I203" s="205">
        <f>SUM(I204)</f>
        <v>0</v>
      </c>
      <c r="J203" s="64">
        <v>0</v>
      </c>
      <c r="K203" s="65">
        <f>SUM(I203/H203)*100</f>
        <v>0</v>
      </c>
    </row>
    <row r="204" spans="1:11" ht="20.100000000000001" customHeight="1" x14ac:dyDescent="0.25">
      <c r="A204" s="146">
        <v>4227</v>
      </c>
      <c r="B204" s="331" t="s">
        <v>196</v>
      </c>
      <c r="C204" s="332"/>
      <c r="D204" s="332"/>
      <c r="E204" s="332"/>
      <c r="F204" s="44">
        <f>SUM(F205:F206)</f>
        <v>24.9</v>
      </c>
      <c r="G204" s="44"/>
      <c r="H204" s="67">
        <v>3500</v>
      </c>
      <c r="I204" s="205">
        <f>SUM(I205+I206)</f>
        <v>0</v>
      </c>
      <c r="J204" s="64"/>
      <c r="K204" s="65"/>
    </row>
    <row r="205" spans="1:11" ht="20.100000000000001" customHeight="1" x14ac:dyDescent="0.25">
      <c r="A205" s="146">
        <v>4221</v>
      </c>
      <c r="B205" s="331" t="s">
        <v>208</v>
      </c>
      <c r="C205" s="332"/>
      <c r="D205" s="332"/>
      <c r="E205" s="332"/>
      <c r="F205" s="221">
        <v>0</v>
      </c>
      <c r="G205" s="221"/>
      <c r="H205" s="67"/>
      <c r="I205" s="205">
        <v>0</v>
      </c>
      <c r="J205" s="64"/>
      <c r="K205" s="65"/>
    </row>
    <row r="206" spans="1:11" ht="20.100000000000001" customHeight="1" x14ac:dyDescent="0.25">
      <c r="A206" s="222">
        <v>4241</v>
      </c>
      <c r="B206" s="333" t="s">
        <v>57</v>
      </c>
      <c r="C206" s="334"/>
      <c r="D206" s="334"/>
      <c r="E206" s="335"/>
      <c r="F206" s="233">
        <v>24.9</v>
      </c>
      <c r="G206" s="233"/>
      <c r="H206" s="67"/>
      <c r="I206" s="206">
        <v>0</v>
      </c>
      <c r="J206" s="64"/>
      <c r="K206" s="65"/>
    </row>
    <row r="207" spans="1:11" x14ac:dyDescent="0.25">
      <c r="A207" s="41"/>
      <c r="B207" s="41"/>
      <c r="C207" s="41"/>
      <c r="D207" s="41"/>
      <c r="E207" s="300"/>
      <c r="F207" s="300"/>
      <c r="G207" s="300"/>
      <c r="H207" s="300"/>
      <c r="I207" s="300"/>
      <c r="J207" s="40"/>
      <c r="K207" s="83"/>
    </row>
    <row r="208" spans="1:11" x14ac:dyDescent="0.25">
      <c r="A208" s="68"/>
      <c r="B208" s="68"/>
      <c r="C208" s="68"/>
      <c r="D208" s="68"/>
      <c r="E208" s="68"/>
      <c r="F208" s="68"/>
      <c r="G208" s="68"/>
      <c r="H208" s="68"/>
      <c r="I208" s="41"/>
      <c r="J208" s="40"/>
      <c r="K208" s="83"/>
    </row>
    <row r="209" spans="1:11" x14ac:dyDescent="0.25">
      <c r="A209" s="68"/>
      <c r="B209" s="68"/>
      <c r="C209" s="68"/>
      <c r="D209" s="68"/>
      <c r="E209" s="68"/>
      <c r="F209" s="68"/>
      <c r="G209" s="68"/>
      <c r="H209" s="68"/>
      <c r="I209" s="41"/>
      <c r="J209" s="40"/>
      <c r="K209" s="83"/>
    </row>
    <row r="210" spans="1:11" x14ac:dyDescent="0.25">
      <c r="A210" s="68"/>
      <c r="B210" s="68"/>
      <c r="C210" s="68"/>
      <c r="D210" s="68"/>
      <c r="E210" s="68"/>
      <c r="F210" s="68"/>
      <c r="G210" s="68"/>
      <c r="H210" s="68"/>
      <c r="I210" s="41"/>
      <c r="J210" s="83"/>
      <c r="K210" s="83"/>
    </row>
    <row r="211" spans="1:11" x14ac:dyDescent="0.25">
      <c r="A211" s="68"/>
      <c r="B211" s="68"/>
      <c r="C211" s="68"/>
      <c r="D211" s="68"/>
      <c r="E211" s="68"/>
      <c r="F211" s="68"/>
      <c r="G211" s="68"/>
      <c r="H211" s="68"/>
      <c r="I211" s="41"/>
      <c r="J211" s="83"/>
      <c r="K211" s="83"/>
    </row>
    <row r="212" spans="1:11" x14ac:dyDescent="0.25">
      <c r="A212" s="68"/>
      <c r="B212" s="68"/>
      <c r="C212" s="68"/>
      <c r="D212" s="68"/>
      <c r="E212" s="68"/>
      <c r="F212" s="68"/>
      <c r="G212" s="68"/>
      <c r="H212" s="68"/>
      <c r="I212" s="41"/>
      <c r="J212" s="83"/>
      <c r="K212" s="83"/>
    </row>
  </sheetData>
  <mergeCells count="205">
    <mergeCell ref="B93:E93"/>
    <mergeCell ref="B94:E94"/>
    <mergeCell ref="B89:E89"/>
    <mergeCell ref="B90:E90"/>
    <mergeCell ref="B91:E91"/>
    <mergeCell ref="B95:E95"/>
    <mergeCell ref="B59:E59"/>
    <mergeCell ref="B60:E60"/>
    <mergeCell ref="B56:E56"/>
    <mergeCell ref="B57:E57"/>
    <mergeCell ref="B62:E62"/>
    <mergeCell ref="B63:E63"/>
    <mergeCell ref="B71:E71"/>
    <mergeCell ref="B73:E73"/>
    <mergeCell ref="B92:E92"/>
    <mergeCell ref="B61:E61"/>
    <mergeCell ref="B80:E80"/>
    <mergeCell ref="B64:E64"/>
    <mergeCell ref="B65:E65"/>
    <mergeCell ref="B67:E67"/>
    <mergeCell ref="B79:E79"/>
    <mergeCell ref="B74:E74"/>
    <mergeCell ref="B75:E75"/>
    <mergeCell ref="B66:E66"/>
    <mergeCell ref="B20:E20"/>
    <mergeCell ref="B17:E17"/>
    <mergeCell ref="B18:E18"/>
    <mergeCell ref="B19:E19"/>
    <mergeCell ref="B58:E58"/>
    <mergeCell ref="B52:E52"/>
    <mergeCell ref="B21:E21"/>
    <mergeCell ref="B53:E53"/>
    <mergeCell ref="B54:E54"/>
    <mergeCell ref="B55:E55"/>
    <mergeCell ref="B25:E25"/>
    <mergeCell ref="B30:E30"/>
    <mergeCell ref="B31:E31"/>
    <mergeCell ref="B22:E22"/>
    <mergeCell ref="B23:E23"/>
    <mergeCell ref="B24:E24"/>
    <mergeCell ref="B26:E26"/>
    <mergeCell ref="B27:E27"/>
    <mergeCell ref="B28:E28"/>
    <mergeCell ref="B29:E29"/>
    <mergeCell ref="B35:E35"/>
    <mergeCell ref="B36:E36"/>
    <mergeCell ref="B32:E32"/>
    <mergeCell ref="B33:E33"/>
    <mergeCell ref="B14:E14"/>
    <mergeCell ref="B15:E15"/>
    <mergeCell ref="B13:E13"/>
    <mergeCell ref="B16:E16"/>
    <mergeCell ref="A3:J3"/>
    <mergeCell ref="C4:H4"/>
    <mergeCell ref="A5:E5"/>
    <mergeCell ref="B6:E6"/>
    <mergeCell ref="B8:E8"/>
    <mergeCell ref="B9:E9"/>
    <mergeCell ref="B7:E7"/>
    <mergeCell ref="B10:E10"/>
    <mergeCell ref="B11:E11"/>
    <mergeCell ref="B12:E12"/>
    <mergeCell ref="B34:E34"/>
    <mergeCell ref="B43:E43"/>
    <mergeCell ref="B44:E44"/>
    <mergeCell ref="B47:E47"/>
    <mergeCell ref="B48:E48"/>
    <mergeCell ref="B37:E37"/>
    <mergeCell ref="B38:E38"/>
    <mergeCell ref="B49:E49"/>
    <mergeCell ref="B45:E45"/>
    <mergeCell ref="B46:E46"/>
    <mergeCell ref="B50:E50"/>
    <mergeCell ref="B51:E51"/>
    <mergeCell ref="B42:E42"/>
    <mergeCell ref="B41:E41"/>
    <mergeCell ref="B40:E40"/>
    <mergeCell ref="B39:E39"/>
    <mergeCell ref="B68:E68"/>
    <mergeCell ref="B88:E88"/>
    <mergeCell ref="B83:E83"/>
    <mergeCell ref="B84:E84"/>
    <mergeCell ref="B85:E85"/>
    <mergeCell ref="B81:E81"/>
    <mergeCell ref="B82:E82"/>
    <mergeCell ref="B87:E87"/>
    <mergeCell ref="B86:E86"/>
    <mergeCell ref="B77:E77"/>
    <mergeCell ref="B78:E78"/>
    <mergeCell ref="B69:E69"/>
    <mergeCell ref="B70:E70"/>
    <mergeCell ref="B72:E72"/>
    <mergeCell ref="B76:E76"/>
    <mergeCell ref="B96:E96"/>
    <mergeCell ref="B99:E99"/>
    <mergeCell ref="B97:E97"/>
    <mergeCell ref="B98:E98"/>
    <mergeCell ref="B103:E103"/>
    <mergeCell ref="B104:E104"/>
    <mergeCell ref="B106:E106"/>
    <mergeCell ref="B100:E100"/>
    <mergeCell ref="B101:E101"/>
    <mergeCell ref="B102:E102"/>
    <mergeCell ref="B105:E105"/>
    <mergeCell ref="B110:E110"/>
    <mergeCell ref="B111:E111"/>
    <mergeCell ref="B107:E107"/>
    <mergeCell ref="B108:E108"/>
    <mergeCell ref="B109:E109"/>
    <mergeCell ref="B112:E112"/>
    <mergeCell ref="B113:E113"/>
    <mergeCell ref="B142:E142"/>
    <mergeCell ref="B143:E143"/>
    <mergeCell ref="B114:E114"/>
    <mergeCell ref="B125:E125"/>
    <mergeCell ref="B126:E126"/>
    <mergeCell ref="B128:E128"/>
    <mergeCell ref="B118:E118"/>
    <mergeCell ref="B124:E124"/>
    <mergeCell ref="B121:E121"/>
    <mergeCell ref="B122:E122"/>
    <mergeCell ref="B127:E127"/>
    <mergeCell ref="B120:E120"/>
    <mergeCell ref="B115:E115"/>
    <mergeCell ref="B116:E116"/>
    <mergeCell ref="B117:E117"/>
    <mergeCell ref="B119:E119"/>
    <mergeCell ref="B141:E141"/>
    <mergeCell ref="B130:E130"/>
    <mergeCell ref="B132:E132"/>
    <mergeCell ref="B131:E131"/>
    <mergeCell ref="B133:E133"/>
    <mergeCell ref="B134:E134"/>
    <mergeCell ref="B135:E135"/>
    <mergeCell ref="B138:E138"/>
    <mergeCell ref="B140:E140"/>
    <mergeCell ref="B136:E136"/>
    <mergeCell ref="B193:E193"/>
    <mergeCell ref="B194:E194"/>
    <mergeCell ref="B167:E167"/>
    <mergeCell ref="B166:E166"/>
    <mergeCell ref="B148:E148"/>
    <mergeCell ref="B149:E149"/>
    <mergeCell ref="B150:E150"/>
    <mergeCell ref="B145:E145"/>
    <mergeCell ref="B146:E146"/>
    <mergeCell ref="B147:E147"/>
    <mergeCell ref="B159:E159"/>
    <mergeCell ref="B160:E160"/>
    <mergeCell ref="B151:E151"/>
    <mergeCell ref="B153:E153"/>
    <mergeCell ref="B156:E156"/>
    <mergeCell ref="B157:E157"/>
    <mergeCell ref="B154:E154"/>
    <mergeCell ref="B152:E152"/>
    <mergeCell ref="B155:E155"/>
    <mergeCell ref="B158:E158"/>
    <mergeCell ref="B204:E204"/>
    <mergeCell ref="B206:E206"/>
    <mergeCell ref="B201:E201"/>
    <mergeCell ref="B202:E202"/>
    <mergeCell ref="B203:E203"/>
    <mergeCell ref="B205:E205"/>
    <mergeCell ref="E207:I207"/>
    <mergeCell ref="B195:E195"/>
    <mergeCell ref="B169:E169"/>
    <mergeCell ref="B170:E170"/>
    <mergeCell ref="B192:E192"/>
    <mergeCell ref="B198:E198"/>
    <mergeCell ref="B199:E199"/>
    <mergeCell ref="B200:E200"/>
    <mergeCell ref="B196:E196"/>
    <mergeCell ref="B197:E197"/>
    <mergeCell ref="B183:E183"/>
    <mergeCell ref="B184:E184"/>
    <mergeCell ref="B189:E189"/>
    <mergeCell ref="B190:E190"/>
    <mergeCell ref="B191:E191"/>
    <mergeCell ref="B174:E174"/>
    <mergeCell ref="B175:E175"/>
    <mergeCell ref="B176:E176"/>
    <mergeCell ref="B123:E123"/>
    <mergeCell ref="B179:E179"/>
    <mergeCell ref="B180:E180"/>
    <mergeCell ref="B178:E178"/>
    <mergeCell ref="B187:E187"/>
    <mergeCell ref="B188:E188"/>
    <mergeCell ref="B186:E186"/>
    <mergeCell ref="B171:E171"/>
    <mergeCell ref="B168:E168"/>
    <mergeCell ref="B172:E172"/>
    <mergeCell ref="B173:E173"/>
    <mergeCell ref="B185:E185"/>
    <mergeCell ref="B181:E181"/>
    <mergeCell ref="B182:E182"/>
    <mergeCell ref="B177:E177"/>
    <mergeCell ref="B164:E164"/>
    <mergeCell ref="B165:E165"/>
    <mergeCell ref="B161:E161"/>
    <mergeCell ref="B162:E162"/>
    <mergeCell ref="B163:E163"/>
    <mergeCell ref="B144:E144"/>
    <mergeCell ref="B129:E129"/>
    <mergeCell ref="B137:E137"/>
    <mergeCell ref="B139:E139"/>
  </mergeCells>
  <pageMargins left="0.7" right="0.7" top="0.75" bottom="0.75" header="0.3" footer="0.3"/>
  <pageSetup paperSize="9" scale="54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19"/>
  <sheetViews>
    <sheetView topLeftCell="B4" workbookViewId="0">
      <selection activeCell="C11" sqref="C11"/>
    </sheetView>
  </sheetViews>
  <sheetFormatPr defaultRowHeight="15" x14ac:dyDescent="0.25"/>
  <cols>
    <col min="1" max="1" width="6" customWidth="1"/>
    <col min="2" max="2" width="8.42578125" customWidth="1"/>
    <col min="3" max="3" width="39.42578125" customWidth="1"/>
    <col min="4" max="4" width="15.7109375" customWidth="1"/>
    <col min="5" max="5" width="15" customWidth="1"/>
    <col min="6" max="6" width="18.28515625" customWidth="1"/>
    <col min="7" max="7" width="15.5703125" customWidth="1"/>
  </cols>
  <sheetData>
    <row r="1" spans="1:8" ht="21.75" thickBot="1" x14ac:dyDescent="0.4">
      <c r="A1" s="34" t="s">
        <v>106</v>
      </c>
      <c r="B1" s="51"/>
      <c r="C1" s="51"/>
      <c r="D1" s="51"/>
      <c r="E1" s="51"/>
      <c r="F1" s="51"/>
      <c r="G1" s="51"/>
    </row>
    <row r="2" spans="1:8" ht="21.75" thickBot="1" x14ac:dyDescent="0.4">
      <c r="A2" s="34"/>
      <c r="B2" s="56"/>
      <c r="C2" s="56"/>
      <c r="D2" s="56"/>
      <c r="E2" s="56"/>
      <c r="F2" s="56"/>
      <c r="G2" s="56"/>
    </row>
    <row r="3" spans="1:8" ht="16.5" thickBot="1" x14ac:dyDescent="0.3">
      <c r="A3" s="324" t="s">
        <v>250</v>
      </c>
      <c r="B3" s="325"/>
      <c r="C3" s="325"/>
      <c r="D3" s="325"/>
      <c r="E3" s="325"/>
      <c r="F3" s="325"/>
      <c r="G3" s="325"/>
    </row>
    <row r="4" spans="1:8" x14ac:dyDescent="0.25">
      <c r="A4" s="52"/>
      <c r="B4" s="52"/>
      <c r="C4" s="52"/>
      <c r="D4" s="52"/>
      <c r="E4" s="52"/>
      <c r="F4" s="52"/>
      <c r="G4" s="52"/>
    </row>
    <row r="5" spans="1:8" ht="57" customHeight="1" x14ac:dyDescent="0.25">
      <c r="A5" s="317" t="s">
        <v>6</v>
      </c>
      <c r="B5" s="317"/>
      <c r="C5" s="318"/>
      <c r="D5" s="223" t="s">
        <v>255</v>
      </c>
      <c r="E5" s="223" t="s">
        <v>263</v>
      </c>
      <c r="F5" s="223" t="s">
        <v>273</v>
      </c>
      <c r="G5" s="223" t="s">
        <v>275</v>
      </c>
      <c r="H5" s="200" t="s">
        <v>120</v>
      </c>
    </row>
    <row r="6" spans="1:8" ht="11.25" customHeight="1" x14ac:dyDescent="0.25">
      <c r="A6" s="386"/>
      <c r="B6" s="386"/>
      <c r="C6" s="387"/>
      <c r="D6" s="238">
        <v>2</v>
      </c>
      <c r="E6" s="238">
        <v>3</v>
      </c>
      <c r="F6" s="238">
        <v>4</v>
      </c>
      <c r="G6" s="238">
        <v>5</v>
      </c>
      <c r="H6" s="110" t="s">
        <v>260</v>
      </c>
    </row>
    <row r="7" spans="1:8" ht="15" customHeight="1" x14ac:dyDescent="0.25">
      <c r="A7" s="87"/>
      <c r="B7" s="87"/>
      <c r="C7" s="87" t="s">
        <v>242</v>
      </c>
      <c r="D7" s="239">
        <f>SUM(D17+D14+D11)</f>
        <v>1512.8200000000002</v>
      </c>
      <c r="E7" s="239">
        <f>SUM(E11+E14+E17)</f>
        <v>0</v>
      </c>
      <c r="F7" s="239">
        <f>SUM(F17+F14+F11)</f>
        <v>16142.36</v>
      </c>
      <c r="G7" s="239">
        <f>SUM(G17+G14+G11)</f>
        <v>1580.54</v>
      </c>
      <c r="H7" s="199">
        <f>SUM(G7/F7)*100</f>
        <v>9.7912572882775493</v>
      </c>
    </row>
    <row r="8" spans="1:8" ht="15" customHeight="1" x14ac:dyDescent="0.25">
      <c r="A8" s="84"/>
      <c r="B8" s="84"/>
      <c r="C8" s="84" t="s">
        <v>248</v>
      </c>
      <c r="D8" s="85">
        <f>SUM(D9)</f>
        <v>0</v>
      </c>
      <c r="E8" s="240">
        <v>0</v>
      </c>
      <c r="F8" s="240">
        <v>0</v>
      </c>
      <c r="G8" s="85">
        <f>SUM(G9)</f>
        <v>0</v>
      </c>
      <c r="H8" s="99"/>
    </row>
    <row r="9" spans="1:8" ht="15" customHeight="1" x14ac:dyDescent="0.25">
      <c r="A9" s="4">
        <v>91</v>
      </c>
      <c r="B9" s="4">
        <v>922</v>
      </c>
      <c r="C9" s="4" t="s">
        <v>243</v>
      </c>
      <c r="D9" s="224">
        <f>SUM(D10)</f>
        <v>0</v>
      </c>
      <c r="E9" s="23">
        <v>0</v>
      </c>
      <c r="F9" s="23">
        <v>0</v>
      </c>
      <c r="G9" s="224">
        <f>SUM(G10)</f>
        <v>0</v>
      </c>
      <c r="H9" s="62"/>
    </row>
    <row r="10" spans="1:8" ht="15" customHeight="1" x14ac:dyDescent="0.25">
      <c r="A10" s="7"/>
      <c r="B10" s="7">
        <v>9222</v>
      </c>
      <c r="C10" s="7" t="s">
        <v>249</v>
      </c>
      <c r="D10" s="44"/>
      <c r="E10" s="24">
        <v>0</v>
      </c>
      <c r="F10" s="24">
        <v>0</v>
      </c>
      <c r="G10" s="44"/>
      <c r="H10" s="62"/>
    </row>
    <row r="11" spans="1:8" x14ac:dyDescent="0.25">
      <c r="A11" s="91"/>
      <c r="B11" s="91"/>
      <c r="C11" s="92" t="s">
        <v>73</v>
      </c>
      <c r="D11" s="85">
        <f>SUM(D12)</f>
        <v>0</v>
      </c>
      <c r="E11" s="85">
        <v>0</v>
      </c>
      <c r="F11" s="85">
        <f>SUM(F12)</f>
        <v>4702.7</v>
      </c>
      <c r="G11" s="85">
        <f>SUM(G12)</f>
        <v>0</v>
      </c>
      <c r="H11" s="99">
        <f>SUM(G11/F11)*100</f>
        <v>0</v>
      </c>
    </row>
    <row r="12" spans="1:8" x14ac:dyDescent="0.25">
      <c r="A12" s="4">
        <v>93</v>
      </c>
      <c r="B12" s="4">
        <v>922</v>
      </c>
      <c r="C12" s="4" t="s">
        <v>243</v>
      </c>
      <c r="D12" s="23">
        <f>SUM(D13)</f>
        <v>0</v>
      </c>
      <c r="E12" s="23">
        <v>0</v>
      </c>
      <c r="F12" s="23">
        <f>SUM(F13)</f>
        <v>4702.7</v>
      </c>
      <c r="G12" s="23">
        <f>SUM(G13)</f>
        <v>0</v>
      </c>
      <c r="H12" s="201"/>
    </row>
    <row r="13" spans="1:8" x14ac:dyDescent="0.25">
      <c r="A13" s="5"/>
      <c r="B13" s="5">
        <v>9221</v>
      </c>
      <c r="C13" s="7" t="s">
        <v>249</v>
      </c>
      <c r="D13" s="44">
        <v>0</v>
      </c>
      <c r="E13" s="24">
        <v>0</v>
      </c>
      <c r="F13" s="24">
        <v>4702.7</v>
      </c>
      <c r="G13" s="44">
        <v>0</v>
      </c>
      <c r="H13" s="201"/>
    </row>
    <row r="14" spans="1:8" ht="24" customHeight="1" x14ac:dyDescent="0.25">
      <c r="A14" s="84">
        <v>94</v>
      </c>
      <c r="B14" s="84"/>
      <c r="C14" s="93" t="s">
        <v>76</v>
      </c>
      <c r="D14" s="240">
        <f>SUM(D15)</f>
        <v>972.82</v>
      </c>
      <c r="E14" s="240">
        <v>0</v>
      </c>
      <c r="F14" s="240">
        <f>SUM(F15)</f>
        <v>11439.66</v>
      </c>
      <c r="G14" s="240">
        <f>SUM(G15)</f>
        <v>1580.54</v>
      </c>
      <c r="H14" s="98">
        <f>SUM(G14/F14)*100</f>
        <v>13.81631971579575</v>
      </c>
    </row>
    <row r="15" spans="1:8" x14ac:dyDescent="0.25">
      <c r="A15" s="4"/>
      <c r="B15" s="4">
        <v>922</v>
      </c>
      <c r="C15" s="4" t="s">
        <v>243</v>
      </c>
      <c r="D15" s="23">
        <f>SUM(D16)</f>
        <v>972.82</v>
      </c>
      <c r="E15" s="23">
        <f>E16</f>
        <v>0</v>
      </c>
      <c r="F15" s="23">
        <f>SUM(F16)</f>
        <v>11439.66</v>
      </c>
      <c r="G15" s="23">
        <f>SUM(G16)</f>
        <v>1580.54</v>
      </c>
      <c r="H15" s="202"/>
    </row>
    <row r="16" spans="1:8" x14ac:dyDescent="0.25">
      <c r="A16" s="5"/>
      <c r="B16" s="5">
        <v>9221</v>
      </c>
      <c r="C16" s="7" t="s">
        <v>249</v>
      </c>
      <c r="D16" s="44">
        <v>972.82</v>
      </c>
      <c r="E16" s="24">
        <v>0</v>
      </c>
      <c r="F16" s="24">
        <v>11439.66</v>
      </c>
      <c r="G16" s="44">
        <v>1580.54</v>
      </c>
      <c r="H16" s="202"/>
    </row>
    <row r="17" spans="1:8" ht="17.25" customHeight="1" x14ac:dyDescent="0.25">
      <c r="A17" s="84">
        <v>95</v>
      </c>
      <c r="B17" s="84"/>
      <c r="C17" s="84" t="s">
        <v>274</v>
      </c>
      <c r="D17" s="240">
        <f>SUM(D18)</f>
        <v>540</v>
      </c>
      <c r="E17" s="240">
        <f>SUM(E18)</f>
        <v>0</v>
      </c>
      <c r="F17" s="240">
        <f>SUM(F18)</f>
        <v>0</v>
      </c>
      <c r="G17" s="240">
        <f>SUM(G18)</f>
        <v>0</v>
      </c>
      <c r="H17" s="98"/>
    </row>
    <row r="18" spans="1:8" x14ac:dyDescent="0.25">
      <c r="A18" s="12"/>
      <c r="B18" s="12">
        <v>922</v>
      </c>
      <c r="C18" s="4" t="s">
        <v>243</v>
      </c>
      <c r="D18" s="224">
        <f>SUM(D19)</f>
        <v>540</v>
      </c>
      <c r="E18" s="23">
        <v>0</v>
      </c>
      <c r="F18" s="23">
        <f>SUM(F19)</f>
        <v>0</v>
      </c>
      <c r="G18" s="224">
        <f>SUM(G19)</f>
        <v>0</v>
      </c>
      <c r="H18" s="202"/>
    </row>
    <row r="19" spans="1:8" x14ac:dyDescent="0.25">
      <c r="A19" s="107"/>
      <c r="B19" s="108">
        <v>9221</v>
      </c>
      <c r="C19" s="7" t="s">
        <v>241</v>
      </c>
      <c r="D19" s="241">
        <v>540</v>
      </c>
      <c r="E19" s="241">
        <v>0</v>
      </c>
      <c r="F19" s="241">
        <v>0</v>
      </c>
      <c r="G19" s="241">
        <v>0</v>
      </c>
      <c r="H19" s="202"/>
    </row>
  </sheetData>
  <mergeCells count="3">
    <mergeCell ref="A3:G3"/>
    <mergeCell ref="A5:C5"/>
    <mergeCell ref="A6:C6"/>
  </mergeCells>
  <pageMargins left="0.7" right="0.7" top="0.75" bottom="0.75" header="0.3" footer="0.3"/>
  <pageSetup paperSize="9" scale="73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Prihodi i rashodi prema izvoru</vt:lpstr>
      <vt:lpstr>Rashodi prema funkcijskoj kl. </vt:lpstr>
      <vt:lpstr>Rashodi po programskoj kl.</vt:lpstr>
      <vt:lpstr>II.Posebni dio</vt:lpstr>
      <vt:lpstr>Korištenje prenesenog viška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2026-07-16T08:47:31Z</cp:lastPrinted>
  <dcterms:created xsi:type="dcterms:W3CDTF">2022-08-12T12:51:27Z</dcterms:created>
  <dcterms:modified xsi:type="dcterms:W3CDTF">2026-07-17T04:16:12Z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Tablica za izradu proračuna JLP(R)S - Copy.xlsx</vt:lpwstr>
  </property>
</Properties>
</file>