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200" windowHeight="11730"/>
  </bookViews>
  <sheets>
    <sheet name="SAŽETAK" sheetId="1" r:id="rId1"/>
    <sheet name=" Račun prihoda i rashoda" sheetId="3" r:id="rId2"/>
    <sheet name="Prihodi i rashodi prema izvoru" sheetId="13" r:id="rId3"/>
    <sheet name="Rashodi prema funkcijskoj kl. " sheetId="11" r:id="rId4"/>
    <sheet name="Rashodi po programskoj kl." sheetId="15" r:id="rId5"/>
    <sheet name="II.Posebni dio" sheetId="14" r:id="rId6"/>
    <sheet name="Korištenje prenesenog viška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4" l="1"/>
  <c r="J133" i="14" l="1"/>
  <c r="J150" i="14"/>
  <c r="J172" i="14"/>
  <c r="J225" i="14"/>
  <c r="J221" i="14"/>
  <c r="J220" i="14"/>
  <c r="K214" i="14"/>
  <c r="F15" i="11"/>
  <c r="H230" i="14" l="1"/>
  <c r="G229" i="14"/>
  <c r="F232" i="14"/>
  <c r="F231" i="14"/>
  <c r="F230" i="14" s="1"/>
  <c r="F229" i="14" s="1"/>
  <c r="G230" i="14"/>
  <c r="H229" i="14"/>
  <c r="H12" i="14"/>
  <c r="K229" i="14" l="1"/>
  <c r="H200" i="14"/>
  <c r="F220" i="14"/>
  <c r="K225" i="14"/>
  <c r="H183" i="14"/>
  <c r="G175" i="14"/>
  <c r="F176" i="14"/>
  <c r="F177" i="14"/>
  <c r="H152" i="14"/>
  <c r="H172" i="14"/>
  <c r="H109" i="14"/>
  <c r="H90" i="14"/>
  <c r="H89" i="14" s="1"/>
  <c r="H91" i="14"/>
  <c r="H83" i="14"/>
  <c r="H82" i="14" s="1"/>
  <c r="H81" i="14" s="1"/>
  <c r="H80" i="14" s="1"/>
  <c r="H79" i="14" s="1"/>
  <c r="H78" i="14" s="1"/>
  <c r="H223" i="14"/>
  <c r="H222" i="14" s="1"/>
  <c r="H221" i="14" s="1"/>
  <c r="H22" i="14"/>
  <c r="H21" i="14" s="1"/>
  <c r="H20" i="14" s="1"/>
  <c r="H19" i="14" s="1"/>
  <c r="H18" i="14" s="1"/>
  <c r="F227" i="14" l="1"/>
  <c r="F226" i="14" s="1"/>
  <c r="F225" i="14" s="1"/>
  <c r="G221" i="14"/>
  <c r="G227" i="14"/>
  <c r="G226" i="14" s="1"/>
  <c r="G225" i="14" s="1"/>
  <c r="G220" i="14" l="1"/>
  <c r="H62" i="14"/>
  <c r="H42" i="14"/>
  <c r="J42" i="14" s="1"/>
  <c r="G82" i="13" l="1"/>
  <c r="G81" i="13" s="1"/>
  <c r="F81" i="13"/>
  <c r="F82" i="13"/>
  <c r="F100" i="13"/>
  <c r="F99" i="13" s="1"/>
  <c r="E86" i="13"/>
  <c r="E70" i="13"/>
  <c r="E69" i="13" s="1"/>
  <c r="G20" i="11"/>
  <c r="G18" i="11"/>
  <c r="D107" i="13"/>
  <c r="D104" i="13"/>
  <c r="D103" i="13" s="1"/>
  <c r="D100" i="13"/>
  <c r="D99" i="13"/>
  <c r="D97" i="13"/>
  <c r="D96" i="13"/>
  <c r="D93" i="13"/>
  <c r="D86" i="13"/>
  <c r="D85" i="13" s="1"/>
  <c r="D76" i="13"/>
  <c r="D75" i="13" s="1"/>
  <c r="D70" i="13"/>
  <c r="D69" i="13"/>
  <c r="D65" i="13"/>
  <c r="D64" i="13"/>
  <c r="D61" i="13"/>
  <c r="D60" i="13"/>
  <c r="D58" i="13"/>
  <c r="D57" i="13" s="1"/>
  <c r="D55" i="13"/>
  <c r="D52" i="13" s="1"/>
  <c r="D51" i="13" s="1"/>
  <c r="D45" i="13"/>
  <c r="D44" i="13"/>
  <c r="I97" i="3"/>
  <c r="I53" i="3"/>
  <c r="I32" i="3"/>
  <c r="I20" i="3"/>
  <c r="D43" i="13" l="1"/>
  <c r="H31" i="3" l="1"/>
  <c r="H10" i="3"/>
  <c r="H9" i="3" l="1"/>
  <c r="F11" i="3"/>
  <c r="C7" i="15"/>
  <c r="I27" i="13"/>
  <c r="H27" i="13"/>
  <c r="G26" i="13"/>
  <c r="G25" i="13" s="1"/>
  <c r="F26" i="13"/>
  <c r="F25" i="13" s="1"/>
  <c r="E26" i="13"/>
  <c r="E25" i="13" s="1"/>
  <c r="D26" i="13"/>
  <c r="D25" i="13" s="1"/>
  <c r="H227" i="14"/>
  <c r="K221" i="14"/>
  <c r="H11" i="14"/>
  <c r="G75" i="14"/>
  <c r="G74" i="14" s="1"/>
  <c r="K74" i="14" s="1"/>
  <c r="G70" i="14"/>
  <c r="G69" i="14" s="1"/>
  <c r="G68" i="14" s="1"/>
  <c r="K68" i="14" s="1"/>
  <c r="G63" i="14"/>
  <c r="K63" i="14" s="1"/>
  <c r="G214" i="14"/>
  <c r="G209" i="14"/>
  <c r="G206" i="14"/>
  <c r="K206" i="14" s="1"/>
  <c r="G201" i="14"/>
  <c r="G108" i="14"/>
  <c r="G107" i="14" s="1"/>
  <c r="G106" i="14" s="1"/>
  <c r="G105" i="14" s="1"/>
  <c r="G98" i="14"/>
  <c r="G101" i="14"/>
  <c r="G100" i="14" s="1"/>
  <c r="G89" i="14"/>
  <c r="G80" i="14"/>
  <c r="G79" i="14" s="1"/>
  <c r="G28" i="14"/>
  <c r="G27" i="14" s="1"/>
  <c r="H57" i="14"/>
  <c r="H56" i="14" s="1"/>
  <c r="H55" i="14" s="1"/>
  <c r="G57" i="14"/>
  <c r="G56" i="14" s="1"/>
  <c r="G55" i="14" s="1"/>
  <c r="G19" i="14"/>
  <c r="G18" i="14" s="1"/>
  <c r="F217" i="14"/>
  <c r="F216" i="14" s="1"/>
  <c r="F215" i="14" s="1"/>
  <c r="F214" i="14" s="1"/>
  <c r="F209" i="14"/>
  <c r="F200" i="14" s="1"/>
  <c r="F203" i="14"/>
  <c r="F202" i="14" s="1"/>
  <c r="F201" i="14" s="1"/>
  <c r="F138" i="14"/>
  <c r="F137" i="14" s="1"/>
  <c r="F136" i="14" s="1"/>
  <c r="F151" i="14"/>
  <c r="F150" i="14" s="1"/>
  <c r="F108" i="14"/>
  <c r="F100" i="14"/>
  <c r="F97" i="14" s="1"/>
  <c r="F80" i="14"/>
  <c r="F79" i="14" s="1"/>
  <c r="F78" i="14" s="1"/>
  <c r="F28" i="14"/>
  <c r="F27" i="14" s="1"/>
  <c r="F12" i="14" s="1"/>
  <c r="G13" i="14"/>
  <c r="F35" i="14"/>
  <c r="G35" i="14"/>
  <c r="F51" i="14"/>
  <c r="F50" i="14" s="1"/>
  <c r="F49" i="14" s="1"/>
  <c r="F48" i="14" s="1"/>
  <c r="J48" i="14" s="1"/>
  <c r="F57" i="14"/>
  <c r="F56" i="14" s="1"/>
  <c r="F55" i="14" s="1"/>
  <c r="F63" i="14"/>
  <c r="F68" i="14"/>
  <c r="F107" i="14"/>
  <c r="F106" i="14" s="1"/>
  <c r="G137" i="14"/>
  <c r="G136" i="14" s="1"/>
  <c r="G151" i="14"/>
  <c r="G150" i="14" s="1"/>
  <c r="F175" i="14"/>
  <c r="G177" i="14"/>
  <c r="F192" i="14"/>
  <c r="F191" i="14" s="1"/>
  <c r="G192" i="14"/>
  <c r="G191" i="14" s="1"/>
  <c r="J55" i="14" l="1"/>
  <c r="G200" i="14"/>
  <c r="H25" i="13"/>
  <c r="H26" i="13"/>
  <c r="I25" i="13"/>
  <c r="I26" i="13"/>
  <c r="G97" i="14"/>
  <c r="H226" i="14"/>
  <c r="G62" i="14"/>
  <c r="K62" i="14" s="1"/>
  <c r="K220" i="14"/>
  <c r="G135" i="14"/>
  <c r="G78" i="14"/>
  <c r="G12" i="14"/>
  <c r="F135" i="14"/>
  <c r="F105" i="14" s="1"/>
  <c r="F62" i="14"/>
  <c r="F11" i="14" s="1"/>
  <c r="G19" i="1"/>
  <c r="G16" i="1"/>
  <c r="G22" i="1" s="1"/>
  <c r="G11" i="14" l="1"/>
  <c r="G7" i="14" s="1"/>
  <c r="H225" i="14"/>
  <c r="F96" i="14"/>
  <c r="F95" i="14" s="1"/>
  <c r="B15" i="11"/>
  <c r="B7" i="11" s="1"/>
  <c r="B9" i="11"/>
  <c r="D32" i="13"/>
  <c r="D31" i="13" s="1"/>
  <c r="D29" i="13"/>
  <c r="D28" i="13" s="1"/>
  <c r="D23" i="13"/>
  <c r="D22" i="13" s="1"/>
  <c r="D20" i="13"/>
  <c r="D18" i="13"/>
  <c r="D17" i="13" s="1"/>
  <c r="D15" i="13"/>
  <c r="D14" i="13" s="1"/>
  <c r="D12" i="13"/>
  <c r="D11" i="13" s="1"/>
  <c r="D9" i="13"/>
  <c r="D8" i="13" s="1"/>
  <c r="F102" i="3"/>
  <c r="F96" i="3" s="1"/>
  <c r="F95" i="3" s="1"/>
  <c r="F97" i="3"/>
  <c r="F93" i="3"/>
  <c r="F92" i="3" s="1"/>
  <c r="F90" i="3"/>
  <c r="F89" i="3" s="1"/>
  <c r="F84" i="3"/>
  <c r="F83" i="3" s="1"/>
  <c r="F76" i="3"/>
  <c r="F74" i="3"/>
  <c r="F64" i="3" s="1"/>
  <c r="F57" i="3"/>
  <c r="F53" i="3"/>
  <c r="F50" i="3"/>
  <c r="F48" i="3"/>
  <c r="F45" i="3"/>
  <c r="F32" i="3"/>
  <c r="F31" i="3" s="1"/>
  <c r="F29" i="3"/>
  <c r="F26" i="3"/>
  <c r="F25" i="3" s="1"/>
  <c r="F20" i="3"/>
  <c r="F19" i="3" s="1"/>
  <c r="F14" i="3"/>
  <c r="F10" i="3"/>
  <c r="G8" i="16"/>
  <c r="G11" i="16"/>
  <c r="G14" i="16"/>
  <c r="G10" i="14" l="1"/>
  <c r="G9" i="14" s="1"/>
  <c r="G8" i="14" s="1"/>
  <c r="F52" i="3"/>
  <c r="F44" i="3" s="1"/>
  <c r="B8" i="11"/>
  <c r="F7" i="14"/>
  <c r="F10" i="14"/>
  <c r="F9" i="14" s="1"/>
  <c r="F8" i="14" s="1"/>
  <c r="D7" i="13"/>
  <c r="F43" i="3"/>
  <c r="F9" i="3"/>
  <c r="F8" i="3" s="1"/>
  <c r="D14" i="16"/>
  <c r="D11" i="16"/>
  <c r="D7" i="16" l="1"/>
  <c r="H35" i="3"/>
  <c r="G9" i="13" l="1"/>
  <c r="G16" i="3"/>
  <c r="G11" i="3"/>
  <c r="G10" i="3" l="1"/>
  <c r="G34" i="1"/>
  <c r="H34" i="1"/>
  <c r="I34" i="1"/>
  <c r="F34" i="1"/>
  <c r="J35" i="1"/>
  <c r="J34" i="1" s="1"/>
  <c r="K35" i="1"/>
  <c r="K34" i="1" s="1"/>
  <c r="E14" i="16" l="1"/>
  <c r="E7" i="16" s="1"/>
  <c r="F14" i="16"/>
  <c r="I14" i="16" s="1"/>
  <c r="F11" i="16"/>
  <c r="I13" i="16"/>
  <c r="E12" i="16"/>
  <c r="G7" i="16"/>
  <c r="F8" i="16"/>
  <c r="I8" i="16" s="1"/>
  <c r="F7" i="16" l="1"/>
  <c r="I7" i="16" s="1"/>
  <c r="H8" i="16"/>
  <c r="H11" i="16"/>
  <c r="I11" i="16"/>
  <c r="I12" i="16"/>
  <c r="H7" i="16"/>
  <c r="H108" i="14" l="1"/>
  <c r="H39" i="14" l="1"/>
  <c r="H38" i="14" s="1"/>
  <c r="H37" i="14" s="1"/>
  <c r="H36" i="14" s="1"/>
  <c r="H35" i="14" s="1"/>
  <c r="K42" i="14"/>
  <c r="H31" i="14"/>
  <c r="H30" i="14" s="1"/>
  <c r="H29" i="14" s="1"/>
  <c r="H28" i="14" s="1"/>
  <c r="H27" i="14" s="1"/>
  <c r="H217" i="14"/>
  <c r="H216" i="14" s="1"/>
  <c r="H215" i="14" s="1"/>
  <c r="H214" i="14" s="1"/>
  <c r="H211" i="14"/>
  <c r="H210" i="14" s="1"/>
  <c r="H209" i="14" s="1"/>
  <c r="H203" i="14"/>
  <c r="H195" i="14"/>
  <c r="H178" i="14"/>
  <c r="H151" i="14"/>
  <c r="H150" i="14" s="1"/>
  <c r="H148" i="14"/>
  <c r="H138" i="14"/>
  <c r="H137" i="14" s="1"/>
  <c r="H136" i="14" s="1"/>
  <c r="H135" i="14" s="1"/>
  <c r="H10" i="15"/>
  <c r="G14" i="15"/>
  <c r="E7" i="15"/>
  <c r="D7" i="15"/>
  <c r="F18" i="15"/>
  <c r="H177" i="14" l="1"/>
  <c r="H176" i="14" s="1"/>
  <c r="H175" i="14" s="1"/>
  <c r="K135" i="14"/>
  <c r="H194" i="14"/>
  <c r="H193" i="14" s="1"/>
  <c r="H192" i="14" s="1"/>
  <c r="K195" i="14"/>
  <c r="K200" i="14"/>
  <c r="G16" i="15"/>
  <c r="H16" i="15"/>
  <c r="H15" i="15"/>
  <c r="K27" i="14"/>
  <c r="K133" i="14"/>
  <c r="K172" i="14"/>
  <c r="K178" i="14"/>
  <c r="K183" i="14"/>
  <c r="K18" i="14"/>
  <c r="K35" i="14"/>
  <c r="K176" i="14" l="1"/>
  <c r="H191" i="14"/>
  <c r="K192" i="14"/>
  <c r="K55" i="14"/>
  <c r="H13" i="14"/>
  <c r="K175" i="14"/>
  <c r="K150" i="14"/>
  <c r="G15" i="15"/>
  <c r="H14" i="15"/>
  <c r="K13" i="14" l="1"/>
  <c r="J13" i="14"/>
  <c r="J191" i="14"/>
  <c r="K191" i="14"/>
  <c r="I95" i="13"/>
  <c r="G86" i="13"/>
  <c r="G85" i="13" s="1"/>
  <c r="E85" i="13"/>
  <c r="G76" i="13"/>
  <c r="I78" i="13"/>
  <c r="G70" i="13"/>
  <c r="G69" i="13" s="1"/>
  <c r="G61" i="13"/>
  <c r="F70" i="13"/>
  <c r="G75" i="13" l="1"/>
  <c r="K11" i="14"/>
  <c r="K12" i="14"/>
  <c r="K78" i="14"/>
  <c r="I94" i="13"/>
  <c r="F69" i="13"/>
  <c r="F107" i="13"/>
  <c r="F104" i="13"/>
  <c r="F103" i="13" s="1"/>
  <c r="G100" i="13"/>
  <c r="G93" i="13" s="1"/>
  <c r="E100" i="13"/>
  <c r="E99" i="13" s="1"/>
  <c r="F97" i="13"/>
  <c r="F96" i="13" s="1"/>
  <c r="F86" i="13"/>
  <c r="F85" i="13" s="1"/>
  <c r="F76" i="13"/>
  <c r="F75" i="13" s="1"/>
  <c r="F45" i="13"/>
  <c r="F44" i="13" s="1"/>
  <c r="F61" i="13"/>
  <c r="F60" i="13" s="1"/>
  <c r="F58" i="13"/>
  <c r="F57" i="13" s="1"/>
  <c r="F65" i="13"/>
  <c r="F64" i="13" s="1"/>
  <c r="F52" i="13"/>
  <c r="F51" i="13" s="1"/>
  <c r="I53" i="13"/>
  <c r="H53" i="13"/>
  <c r="E104" i="13"/>
  <c r="E82" i="13"/>
  <c r="E81" i="13" s="1"/>
  <c r="I81" i="13" s="1"/>
  <c r="H81" i="13"/>
  <c r="E97" i="13"/>
  <c r="I89" i="13"/>
  <c r="E45" i="13"/>
  <c r="F43" i="13" l="1"/>
  <c r="F7" i="15"/>
  <c r="H12" i="15"/>
  <c r="I93" i="13"/>
  <c r="I100" i="13"/>
  <c r="H100" i="13"/>
  <c r="G99" i="13"/>
  <c r="H95" i="3"/>
  <c r="H44" i="3"/>
  <c r="I102" i="3"/>
  <c r="I96" i="3" s="1"/>
  <c r="I74" i="3"/>
  <c r="K74" i="3" s="1"/>
  <c r="K61" i="3"/>
  <c r="K59" i="3"/>
  <c r="I50" i="3"/>
  <c r="I64" i="3" l="1"/>
  <c r="H43" i="3"/>
  <c r="G12" i="15"/>
  <c r="I99" i="13"/>
  <c r="H99" i="13"/>
  <c r="G10" i="11"/>
  <c r="G11" i="11"/>
  <c r="G12" i="11"/>
  <c r="G14" i="11"/>
  <c r="G16" i="11"/>
  <c r="G17" i="11"/>
  <c r="G19" i="11"/>
  <c r="F10" i="11"/>
  <c r="F11" i="11"/>
  <c r="F12" i="11"/>
  <c r="F14" i="11"/>
  <c r="F19" i="11"/>
  <c r="H9" i="15" l="1"/>
  <c r="J11" i="14"/>
  <c r="J12" i="14"/>
  <c r="J18" i="14"/>
  <c r="J27" i="14"/>
  <c r="J35" i="14"/>
  <c r="J78" i="14"/>
  <c r="J135" i="14"/>
  <c r="J175" i="14"/>
  <c r="J176" i="14"/>
  <c r="J178" i="14"/>
  <c r="J183" i="14"/>
  <c r="J192" i="14"/>
  <c r="J195" i="14"/>
  <c r="J200" i="14"/>
  <c r="J214" i="14"/>
  <c r="H107" i="14"/>
  <c r="H106" i="14" l="1"/>
  <c r="H105" i="14" s="1"/>
  <c r="H96" i="14" s="1"/>
  <c r="H95" i="14" s="1"/>
  <c r="G9" i="15"/>
  <c r="H8" i="15"/>
  <c r="E15" i="11"/>
  <c r="D15" i="11"/>
  <c r="C15" i="11"/>
  <c r="D9" i="11"/>
  <c r="D8" i="11" l="1"/>
  <c r="G15" i="11"/>
  <c r="K105" i="14"/>
  <c r="J105" i="14"/>
  <c r="G8" i="15"/>
  <c r="D7" i="11"/>
  <c r="F9" i="13"/>
  <c r="F8" i="13" s="1"/>
  <c r="F15" i="13"/>
  <c r="F14" i="13" s="1"/>
  <c r="E15" i="13"/>
  <c r="E14" i="13" s="1"/>
  <c r="F18" i="13"/>
  <c r="F17" i="13" s="1"/>
  <c r="G15" i="13"/>
  <c r="G20" i="13"/>
  <c r="F20" i="13"/>
  <c r="E20" i="13"/>
  <c r="I11" i="3"/>
  <c r="I14" i="3"/>
  <c r="H8" i="3"/>
  <c r="I10" i="3" l="1"/>
  <c r="K96" i="14"/>
  <c r="J96" i="14"/>
  <c r="G7" i="15"/>
  <c r="H7" i="15"/>
  <c r="H20" i="13"/>
  <c r="I20" i="13"/>
  <c r="G14" i="13"/>
  <c r="J28" i="1"/>
  <c r="K28" i="1" s="1"/>
  <c r="J27" i="1"/>
  <c r="K27" i="1" s="1"/>
  <c r="H16" i="1"/>
  <c r="H19" i="1"/>
  <c r="H9" i="14" l="1"/>
  <c r="H8" i="14" s="1"/>
  <c r="H22" i="1"/>
  <c r="K95" i="14"/>
  <c r="J95" i="14"/>
  <c r="I14" i="13"/>
  <c r="H14" i="13"/>
  <c r="H7" i="14" l="1"/>
  <c r="K7" i="14" s="1"/>
  <c r="H92" i="13"/>
  <c r="J7" i="14" l="1"/>
  <c r="I26" i="3" l="1"/>
  <c r="I29" i="3"/>
  <c r="I28" i="3" s="1"/>
  <c r="I92" i="13" l="1"/>
  <c r="H82" i="13" l="1"/>
  <c r="I82" i="13"/>
  <c r="G58" i="13"/>
  <c r="G57" i="13" s="1"/>
  <c r="G60" i="13"/>
  <c r="I60" i="13" s="1"/>
  <c r="G97" i="13"/>
  <c r="G96" i="13" s="1"/>
  <c r="E96" i="13"/>
  <c r="G29" i="13"/>
  <c r="F29" i="13"/>
  <c r="F28" i="13" s="1"/>
  <c r="E29" i="13"/>
  <c r="E28" i="13" s="1"/>
  <c r="E9" i="13"/>
  <c r="E8" i="13" s="1"/>
  <c r="K17" i="1"/>
  <c r="K18" i="1"/>
  <c r="K20" i="1"/>
  <c r="K21" i="1"/>
  <c r="J17" i="1"/>
  <c r="J18" i="1"/>
  <c r="J20" i="1"/>
  <c r="J21" i="1"/>
  <c r="H96" i="13" l="1"/>
  <c r="I96" i="13"/>
  <c r="G28" i="13"/>
  <c r="I28" i="13" l="1"/>
  <c r="H28" i="13"/>
  <c r="E23" i="13" l="1"/>
  <c r="F23" i="13"/>
  <c r="F22" i="13" s="1"/>
  <c r="G23" i="13"/>
  <c r="G22" i="13" s="1"/>
  <c r="G32" i="13"/>
  <c r="G31" i="13" s="1"/>
  <c r="F32" i="13"/>
  <c r="F31" i="13" s="1"/>
  <c r="E32" i="13"/>
  <c r="G18" i="13"/>
  <c r="G17" i="13" s="1"/>
  <c r="E18" i="13"/>
  <c r="G12" i="13"/>
  <c r="G11" i="13" s="1"/>
  <c r="F12" i="13"/>
  <c r="F11" i="13" s="1"/>
  <c r="E12" i="13"/>
  <c r="I108" i="13"/>
  <c r="H108" i="13"/>
  <c r="I90" i="13"/>
  <c r="H90" i="13"/>
  <c r="I88" i="13"/>
  <c r="H88" i="13"/>
  <c r="I87" i="13"/>
  <c r="H87" i="13"/>
  <c r="I77" i="13"/>
  <c r="H77" i="13"/>
  <c r="I72" i="13"/>
  <c r="H72" i="13"/>
  <c r="I71" i="13"/>
  <c r="H71" i="13"/>
  <c r="H60" i="13"/>
  <c r="H59" i="13"/>
  <c r="H58" i="13"/>
  <c r="I56" i="13"/>
  <c r="H56" i="13"/>
  <c r="I49" i="13"/>
  <c r="I48" i="13"/>
  <c r="I47" i="13"/>
  <c r="H46" i="13"/>
  <c r="K103" i="3"/>
  <c r="K100" i="3"/>
  <c r="K94" i="3"/>
  <c r="K91" i="3"/>
  <c r="K88" i="3"/>
  <c r="K87" i="3"/>
  <c r="K86" i="3"/>
  <c r="K85" i="3"/>
  <c r="K82" i="3"/>
  <c r="K81" i="3"/>
  <c r="K80" i="3"/>
  <c r="K79" i="3"/>
  <c r="K78" i="3"/>
  <c r="K77" i="3"/>
  <c r="K73" i="3"/>
  <c r="K72" i="3"/>
  <c r="K71" i="3"/>
  <c r="K70" i="3"/>
  <c r="K69" i="3"/>
  <c r="K68" i="3"/>
  <c r="K67" i="3"/>
  <c r="K66" i="3"/>
  <c r="K65" i="3"/>
  <c r="K63" i="3"/>
  <c r="K62" i="3"/>
  <c r="K60" i="3"/>
  <c r="K58" i="3"/>
  <c r="K56" i="3"/>
  <c r="K55" i="3"/>
  <c r="K54" i="3"/>
  <c r="K51" i="3"/>
  <c r="K49" i="3"/>
  <c r="K47" i="3"/>
  <c r="K35" i="3"/>
  <c r="K34" i="3"/>
  <c r="K33" i="3"/>
  <c r="K30" i="3"/>
  <c r="K27" i="3"/>
  <c r="K13" i="3"/>
  <c r="J86" i="3"/>
  <c r="J34" i="3"/>
  <c r="G104" i="13"/>
  <c r="G65" i="13"/>
  <c r="G64" i="13" s="1"/>
  <c r="G45" i="13"/>
  <c r="G44" i="13" s="1"/>
  <c r="G55" i="13"/>
  <c r="G52" i="13" s="1"/>
  <c r="E76" i="13"/>
  <c r="G107" i="13"/>
  <c r="E107" i="13"/>
  <c r="E65" i="13"/>
  <c r="E64" i="13" s="1"/>
  <c r="E61" i="13"/>
  <c r="E58" i="13"/>
  <c r="E57" i="13" s="1"/>
  <c r="I57" i="13" s="1"/>
  <c r="E55" i="13"/>
  <c r="E44" i="13" s="1"/>
  <c r="G95" i="3"/>
  <c r="G44" i="3"/>
  <c r="I25" i="3"/>
  <c r="J25" i="3" s="1"/>
  <c r="K28" i="3"/>
  <c r="I19" i="3"/>
  <c r="K97" i="3"/>
  <c r="I93" i="3"/>
  <c r="I92" i="3" s="1"/>
  <c r="K92" i="3" s="1"/>
  <c r="I90" i="3"/>
  <c r="I89" i="3" s="1"/>
  <c r="K89" i="3" s="1"/>
  <c r="I84" i="3"/>
  <c r="I83" i="3" s="1"/>
  <c r="K83" i="3" s="1"/>
  <c r="I76" i="3"/>
  <c r="K76" i="3" s="1"/>
  <c r="K64" i="3"/>
  <c r="I57" i="3"/>
  <c r="K50" i="3"/>
  <c r="I48" i="3"/>
  <c r="K48" i="3" s="1"/>
  <c r="K46" i="3"/>
  <c r="F16" i="1"/>
  <c r="F19" i="1"/>
  <c r="I19" i="1"/>
  <c r="I16" i="1"/>
  <c r="E75" i="13" l="1"/>
  <c r="I75" i="13" s="1"/>
  <c r="I76" i="13"/>
  <c r="F7" i="13"/>
  <c r="G51" i="13"/>
  <c r="E60" i="13"/>
  <c r="E51" i="13"/>
  <c r="K57" i="3"/>
  <c r="I52" i="3"/>
  <c r="K19" i="3"/>
  <c r="F22" i="1"/>
  <c r="J19" i="1"/>
  <c r="J16" i="1"/>
  <c r="E31" i="13"/>
  <c r="I31" i="13" s="1"/>
  <c r="E22" i="13"/>
  <c r="E17" i="13"/>
  <c r="I17" i="13" s="1"/>
  <c r="E11" i="13"/>
  <c r="J28" i="3"/>
  <c r="J83" i="3"/>
  <c r="K102" i="3"/>
  <c r="J92" i="3"/>
  <c r="K25" i="3"/>
  <c r="K29" i="3"/>
  <c r="K53" i="3"/>
  <c r="K93" i="3"/>
  <c r="G43" i="3"/>
  <c r="K26" i="3"/>
  <c r="K84" i="3"/>
  <c r="J89" i="3"/>
  <c r="K90" i="3"/>
  <c r="H17" i="13"/>
  <c r="H31" i="13"/>
  <c r="I85" i="13"/>
  <c r="I55" i="13"/>
  <c r="I65" i="13"/>
  <c r="I70" i="13"/>
  <c r="I64" i="13"/>
  <c r="H65" i="13"/>
  <c r="H86" i="13"/>
  <c r="I107" i="13"/>
  <c r="H107" i="13"/>
  <c r="I86" i="13"/>
  <c r="G103" i="13"/>
  <c r="H70" i="13"/>
  <c r="H76" i="13"/>
  <c r="H85" i="13"/>
  <c r="I45" i="3"/>
  <c r="I22" i="1"/>
  <c r="G43" i="13" l="1"/>
  <c r="H55" i="13"/>
  <c r="I22" i="13"/>
  <c r="E7" i="13"/>
  <c r="I11" i="13"/>
  <c r="H11" i="13"/>
  <c r="J45" i="3"/>
  <c r="K45" i="3"/>
  <c r="I95" i="3"/>
  <c r="I43" i="3" s="1"/>
  <c r="K52" i="3"/>
  <c r="J52" i="3"/>
  <c r="H22" i="13"/>
  <c r="H64" i="13"/>
  <c r="H103" i="13"/>
  <c r="H75" i="13"/>
  <c r="I44" i="13"/>
  <c r="I69" i="13"/>
  <c r="H69" i="13"/>
  <c r="E103" i="13"/>
  <c r="E43" i="13" s="1"/>
  <c r="I44" i="3" l="1"/>
  <c r="H51" i="13"/>
  <c r="I103" i="13"/>
  <c r="I43" i="13"/>
  <c r="H44" i="13"/>
  <c r="K95" i="3"/>
  <c r="K43" i="3"/>
  <c r="K44" i="3"/>
  <c r="J44" i="3"/>
  <c r="H43" i="13"/>
  <c r="K16" i="1"/>
  <c r="K19" i="1"/>
  <c r="E9" i="11"/>
  <c r="C9" i="11"/>
  <c r="C8" i="11" s="1"/>
  <c r="E8" i="11" l="1"/>
  <c r="F9" i="11"/>
  <c r="G9" i="11"/>
  <c r="C7" i="11"/>
  <c r="I31" i="3"/>
  <c r="I9" i="3" s="1"/>
  <c r="K32" i="3"/>
  <c r="E7" i="11"/>
  <c r="G7" i="11" l="1"/>
  <c r="F7" i="11"/>
  <c r="G8" i="11"/>
  <c r="F8" i="11"/>
  <c r="I8" i="3"/>
  <c r="J10" i="3"/>
  <c r="K31" i="3"/>
  <c r="J31" i="3"/>
  <c r="J9" i="3" l="1"/>
  <c r="J8" i="3"/>
  <c r="G8" i="13"/>
  <c r="G7" i="13" s="1"/>
  <c r="H8" i="13" l="1"/>
  <c r="H7" i="13"/>
  <c r="I8" i="13"/>
  <c r="I7" i="13" l="1"/>
  <c r="J95" i="3" l="1"/>
  <c r="J43" i="3"/>
  <c r="G9" i="3"/>
  <c r="K9" i="3" s="1"/>
  <c r="K10" i="3"/>
  <c r="G8" i="3" l="1"/>
  <c r="K8" i="3" s="1"/>
</calcChain>
</file>

<file path=xl/sharedStrings.xml><?xml version="1.0" encoding="utf-8"?>
<sst xmlns="http://schemas.openxmlformats.org/spreadsheetml/2006/main" count="696" uniqueCount="319">
  <si>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</si>
  <si>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</si>
  <si>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</si>
  <si>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</si>
  <si>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</si>
  <si>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</si>
  <si>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</si>
  <si>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</si>
  <si>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</si>
  <si>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</si>
  <si>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</si>
  <si>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</si>
  <si>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</si>
  <si>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</si>
  <si>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</si>
  <si>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</si>
  <si>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</si>
  <si>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</si>
  <si>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</si>
  <si>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</si>
  <si>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</si>
  <si>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</si>
  <si>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</si>
  <si>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</si>
  <si>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</si>
  <si>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</si>
  <si>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</si>
  <si>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</si>
  <si>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</si>
  <si>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</si>
  <si>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</si>
  <si>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 xml:space="preserve">RAČUN PRIHODA I RASHODA </t>
  </si>
  <si>
    <t>RAZLIKA - VIŠAK MANJAK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</si>
  <si>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</si>
  <si>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</si>
  <si>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</si>
  <si>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</si>
  <si>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</si>
  <si>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</si>
  <si>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</si>
  <si>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</si>
  <si>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</si>
  <si>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</si>
  <si>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</si>
  <si>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Naknada za prijevoz</t>
  </si>
  <si>
    <t>Stručno usavršavanje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</si>
  <si>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</si>
  <si>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</si>
  <si>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</si>
  <si>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</si>
  <si>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</si>
  <si>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</si>
  <si>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</si>
  <si>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</si>
  <si>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</si>
  <si>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</si>
  <si>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</si>
  <si>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</si>
  <si>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</si>
  <si>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</si>
  <si>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</si>
  <si>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</si>
  <si>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</si>
  <si>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</si>
  <si>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</si>
  <si>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</si>
  <si>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</si>
  <si>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37 Naknade građanima i kućanstvima</t>
  </si>
  <si>
    <t>38 Ostali rashodi</t>
  </si>
  <si>
    <t>Kapitalne pomoći proračunskim korisnicima</t>
  </si>
  <si>
    <t>1.1.1 Opći prihodi i primici</t>
  </si>
  <si>
    <t>Financijski rashodi</t>
  </si>
  <si>
    <t>3.2.1 Vlastiti prihodi</t>
  </si>
  <si>
    <t>3.2.2 Vlastiti prihodi - prenesena sredstva</t>
  </si>
  <si>
    <t>4.4.1 Prihodi za posebne namjene - Decentralizacija</t>
  </si>
  <si>
    <t xml:space="preserve">4.8.1 Prihodi za posebne namjene </t>
  </si>
  <si>
    <t>4.8.2 Prihodi za posebne namjene - prenesena sredstva</t>
  </si>
  <si>
    <t>6.2.1 Donacije</t>
  </si>
  <si>
    <t>Prihodi od imovine</t>
  </si>
  <si>
    <t>Prihodi od upravnih i administr. pristojbi, prihodi po posebnim propisima i naknada</t>
  </si>
  <si>
    <t>Sitni inventar i auto gume</t>
  </si>
  <si>
    <t>Zdravstvene i veterinarske usluge</t>
  </si>
  <si>
    <t>Naknade za rad predstavničkih i izvršnih tijela, povjerenstava i slično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</si>
  <si>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</si>
  <si>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</si>
  <si>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</si>
  <si>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</si>
  <si>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</si>
  <si>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</si>
  <si>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</si>
  <si>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</si>
  <si>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</si>
  <si>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</si>
  <si>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</si>
  <si>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</si>
  <si>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</si>
  <si>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</si>
  <si>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 xml:space="preserve">Ostali rashodi </t>
  </si>
  <si>
    <t>Tekuće donacije u naravi</t>
  </si>
  <si>
    <t>Ostali rashodi</t>
  </si>
  <si>
    <t>Prihodi od donacija</t>
  </si>
  <si>
    <t>Prihodi iz nadležnog proračuna</t>
  </si>
  <si>
    <t>42 Rashodi za nabavu proiz. dug. imovine</t>
  </si>
  <si>
    <t>5.5.1 Pomoći EU za PK</t>
  </si>
  <si>
    <t>Usluge tekućeg I investicijskog održavanja</t>
  </si>
  <si>
    <t>rashodi za nabavu proizvedene dugotrajne imovine</t>
  </si>
  <si>
    <t>IV.gimnazija Marko Marulić</t>
  </si>
  <si>
    <t>Pomoći temeljem prijenosa EU sredstava</t>
  </si>
  <si>
    <t>Prijenosi između PK istog proračuna</t>
  </si>
  <si>
    <t>Tekući prijenosi između PK istog proračuna</t>
  </si>
  <si>
    <t>Tekući prijenosi između PK istog proračuna-EU izvor</t>
  </si>
  <si>
    <t>Kamate na oročena sred.i depozite po viđenju</t>
  </si>
  <si>
    <t>Zatezne kamate iz obveznih odnosa i dr.</t>
  </si>
  <si>
    <t>Prihodi po posebnim propisima</t>
  </si>
  <si>
    <t>Sufinanciranje cijene usluge, participacije i sl.</t>
  </si>
  <si>
    <t>Prijenosi između PK korisnika istog proračuna</t>
  </si>
  <si>
    <t>II.POSEBNI DIO</t>
  </si>
  <si>
    <t>VRSTA RASHODA / IZDATAKA</t>
  </si>
  <si>
    <t>Indeks</t>
  </si>
  <si>
    <t>6=4/3*100</t>
  </si>
  <si>
    <t>SVEUKUPNO RASHODI</t>
  </si>
  <si>
    <t>Razdjel 004</t>
  </si>
  <si>
    <t>USTANOVE U SREDNJEM ŠKOLSTVU</t>
  </si>
  <si>
    <t>IV.GIMNAZIJA MARKO MARULIĆ SPLIT</t>
  </si>
  <si>
    <t>Program 4001</t>
  </si>
  <si>
    <t>Razvoj odgojno obrazovnog sustava</t>
  </si>
  <si>
    <t>Aktivnost A400103</t>
  </si>
  <si>
    <t>Natjecanja, manifestacije i ostalo</t>
  </si>
  <si>
    <t>Izvor 1.</t>
  </si>
  <si>
    <t>Opći prihodi i primici</t>
  </si>
  <si>
    <t>Izvor 1.1.2.</t>
  </si>
  <si>
    <t>3</t>
  </si>
  <si>
    <t>31</t>
  </si>
  <si>
    <t>Izvor 4.</t>
  </si>
  <si>
    <t>Izvor 4.8.</t>
  </si>
  <si>
    <t>Prihodi za posebne namjene proračunskih korisnika</t>
  </si>
  <si>
    <t>Izvor 4.8.1</t>
  </si>
  <si>
    <t>Prihodi za posebne namjene PK</t>
  </si>
  <si>
    <t>32</t>
  </si>
  <si>
    <t>Autorski honorari</t>
  </si>
  <si>
    <t>Grafičke i tiskarske usluge, kopiranja, uvezivanja i sl.</t>
  </si>
  <si>
    <t>Izvor 5.</t>
  </si>
  <si>
    <t>Pomoći</t>
  </si>
  <si>
    <t>Izvor 5.4.</t>
  </si>
  <si>
    <t>Pomoći proračunskim korisnicima SDŽ</t>
  </si>
  <si>
    <t>Izvor 5.4.1</t>
  </si>
  <si>
    <t>Pomoći PK</t>
  </si>
  <si>
    <t>Aktivnost A400104</t>
  </si>
  <si>
    <t>e - Škole</t>
  </si>
  <si>
    <t>Izvor 1.1.</t>
  </si>
  <si>
    <t>Doprinosi za obvezno zdravstveno osiguranje</t>
  </si>
  <si>
    <t>Aktivnost A400115</t>
  </si>
  <si>
    <t>Osobni pomoćnici i pomoćnici u nastavi</t>
  </si>
  <si>
    <t>Plaće za zaposlene</t>
  </si>
  <si>
    <t>Ostali nenevedeni rashodi za zaposlene</t>
  </si>
  <si>
    <t>Aktivnost T400111</t>
  </si>
  <si>
    <t>Opskrba školskih ustanova higijenskim potrepštinama za učenice</t>
  </si>
  <si>
    <t>38</t>
  </si>
  <si>
    <t>Aktivnost T400140</t>
  </si>
  <si>
    <t>Erasmus+</t>
  </si>
  <si>
    <t>Izvor 5.5.</t>
  </si>
  <si>
    <t>Pomoći EU za PK</t>
  </si>
  <si>
    <t>Izvor 5.5.1</t>
  </si>
  <si>
    <t xml:space="preserve">Pomoći EU za PK </t>
  </si>
  <si>
    <t>Izvor 5.5.2</t>
  </si>
  <si>
    <t>Naknade troškova osobama izvan radnog odnosa</t>
  </si>
  <si>
    <t>Program 4040</t>
  </si>
  <si>
    <t>Srednjoškolsko obrazovanje</t>
  </si>
  <si>
    <t>Aktivnost A404001</t>
  </si>
  <si>
    <t>Rashodi djelatnosti</t>
  </si>
  <si>
    <t>Izvor 3.</t>
  </si>
  <si>
    <t>Vlastiti prihodi</t>
  </si>
  <si>
    <t>Izvor 3.2.1.</t>
  </si>
  <si>
    <t>Izvor 3.2.2.</t>
  </si>
  <si>
    <t>Naknade za prijevoz,za rad na terenu i odvojeni život</t>
  </si>
  <si>
    <t>Prihodi za posebne namjene</t>
  </si>
  <si>
    <t>Izvor 4.4.</t>
  </si>
  <si>
    <t>Prihodi za posebne namjene - Decentralizacija</t>
  </si>
  <si>
    <t>Naknade za prijevoz</t>
  </si>
  <si>
    <t>Materijal i sirovine</t>
  </si>
  <si>
    <t xml:space="preserve">Materijal i dijelovi za tekuće i investicijsko održavanje </t>
  </si>
  <si>
    <t>Službena, radna i zaštitna odjeća i obuća</t>
  </si>
  <si>
    <t>Usluge telefona,pošte i prijevoza</t>
  </si>
  <si>
    <t>Usluge tekućeg i investicijskog održavanja</t>
  </si>
  <si>
    <t>Elektronski mediji i tisak</t>
  </si>
  <si>
    <t>34</t>
  </si>
  <si>
    <t>Usluge platnog prometa</t>
  </si>
  <si>
    <t>Izvor 4.8.1.</t>
  </si>
  <si>
    <t>Naknade troškova službenog puta</t>
  </si>
  <si>
    <t>Izvor 4.8.2.</t>
  </si>
  <si>
    <t>Pomoći PK SDŽ</t>
  </si>
  <si>
    <t>Plaće za prekovremeni rad</t>
  </si>
  <si>
    <t>Bonus za uspješan rad</t>
  </si>
  <si>
    <t>Doprinosi za  zdravstveno osiguranje</t>
  </si>
  <si>
    <t>Izvor 6.</t>
  </si>
  <si>
    <t>Izvor 6.2.</t>
  </si>
  <si>
    <t>Izvor 6.2.1.</t>
  </si>
  <si>
    <t>Aktivnost A404003</t>
  </si>
  <si>
    <t>Izgradnja i uređenje objekata te nabava i održavanje opreme</t>
  </si>
  <si>
    <t>Izvor 1.1.1.</t>
  </si>
  <si>
    <t>Uređaji, strojevi i oprema ostale namjene</t>
  </si>
  <si>
    <t>Izradio:</t>
  </si>
  <si>
    <t>Ured računovodstva</t>
  </si>
  <si>
    <t>Nediljka Varenina</t>
  </si>
  <si>
    <t>Odobrila:</t>
  </si>
  <si>
    <t>RAVNATELJICA</t>
  </si>
  <si>
    <t>Ninočka Knežević</t>
  </si>
  <si>
    <t>6=4/2*100</t>
  </si>
  <si>
    <t>Funkcijska 09 Obrazovanje</t>
  </si>
  <si>
    <t xml:space="preserve">OSTVARENJE     /IZVRŠENJE 2024. </t>
  </si>
  <si>
    <t>Instrumernti, uređaji i strojevi</t>
  </si>
  <si>
    <t>Uređaji, strojevi i oprema</t>
  </si>
  <si>
    <t>Električna energija,lož ulje</t>
  </si>
  <si>
    <t xml:space="preserve">Naknade ostalih troškova </t>
  </si>
  <si>
    <t>Računala i računalna oprema</t>
  </si>
  <si>
    <t xml:space="preserve">OSTVARENJE   /IZVRŠENJE 2024. </t>
  </si>
  <si>
    <t>1.1.2 Opći prihodi i primici-prenesena sredstva</t>
  </si>
  <si>
    <t>5.5.2 Pomoći EU za PK-prenesena sredstva</t>
  </si>
  <si>
    <t>5.4.2 Pomoći PK-prenesena sredstva</t>
  </si>
  <si>
    <t>5.4.1 Pomoći PK</t>
  </si>
  <si>
    <t>UPRAVNI ODJEL ZA PROSVJETU</t>
  </si>
  <si>
    <t>Pomoći EU</t>
  </si>
  <si>
    <t>Vlastiti prihodi PKŽ</t>
  </si>
  <si>
    <t>Izvor 4.4.1.</t>
  </si>
  <si>
    <t>Glava     04</t>
  </si>
  <si>
    <t>PK   18571</t>
  </si>
  <si>
    <t>IZVJEŠTAJ PO PROGRAMSKOJ KLASIFIKACIJI</t>
  </si>
  <si>
    <t>e-Škole</t>
  </si>
  <si>
    <t>Opskrba šk. ustanova hig. potr. za učenice</t>
  </si>
  <si>
    <t>A400103</t>
  </si>
  <si>
    <t>A400104</t>
  </si>
  <si>
    <t>T400111</t>
  </si>
  <si>
    <t>T400140</t>
  </si>
  <si>
    <t>A404001</t>
  </si>
  <si>
    <t>A404003</t>
  </si>
  <si>
    <t>A400115</t>
  </si>
  <si>
    <t>A400105</t>
  </si>
  <si>
    <t>Nagrade učenicima</t>
  </si>
  <si>
    <t>A404004</t>
  </si>
  <si>
    <t>Pravno zastupanje, naknada štete i ostalo</t>
  </si>
  <si>
    <t>Obvezni i preventivni zdravstveni pregledi zaposlenika</t>
  </si>
  <si>
    <t>Aktivnost A400105</t>
  </si>
  <si>
    <t>Opći prihodi i primici-prenesena sredstva</t>
  </si>
  <si>
    <r>
      <t>Pomoći EU za PK -</t>
    </r>
    <r>
      <rPr>
        <b/>
        <sz val="10"/>
        <rFont val="Arial"/>
        <family val="2"/>
        <charset val="238"/>
      </rPr>
      <t xml:space="preserve"> prenesena sredstva</t>
    </r>
  </si>
  <si>
    <r>
      <t>Vlastiti prihodi PK-</t>
    </r>
    <r>
      <rPr>
        <b/>
        <sz val="10"/>
        <rFont val="Arial"/>
        <family val="2"/>
        <charset val="238"/>
      </rPr>
      <t>prenesena sredstva</t>
    </r>
  </si>
  <si>
    <r>
      <t>Prihodi za posebne namjene PK -</t>
    </r>
    <r>
      <rPr>
        <b/>
        <sz val="10"/>
        <rFont val="Arial"/>
        <family val="2"/>
        <charset val="238"/>
      </rPr>
      <t xml:space="preserve"> prenesena sredstva</t>
    </r>
  </si>
  <si>
    <r>
      <t xml:space="preserve">Prihodi za posebne namjene PK - </t>
    </r>
    <r>
      <rPr>
        <b/>
        <sz val="10"/>
        <rFont val="Arial"/>
        <family val="2"/>
        <charset val="238"/>
      </rPr>
      <t>prenesena sredstva</t>
    </r>
  </si>
  <si>
    <t>Pomoći EU za PK /Erasmus+</t>
  </si>
  <si>
    <t xml:space="preserve">Na temelju zakona o proračunu (“Narodne novine” broj 144/21) i Pravilnika o polugodišnjem i godišnjem izvještaju o izvršenju proračuna </t>
  </si>
  <si>
    <t>IV.GIMNAZIJA MARKO MARULIĆ SPLIT podnosi školskom Odboru na usvajanje:</t>
  </si>
  <si>
    <t xml:space="preserve">                                                                                                                                             </t>
  </si>
  <si>
    <t>(“Narodne novine” broj 85/23), propisana je obveza sastavljanja i podnošenja godišnjeg i polugodišnjeg izvještaja  o izvršenju financijskog plana.</t>
  </si>
  <si>
    <t>IZVJEŠTAJ O PRIHODIMA I RASHODIMA PREMA IZVORIMA FINANCIRANJA</t>
  </si>
  <si>
    <t>A. RAČUN PRIHODA I RASHODA</t>
  </si>
  <si>
    <t>B. RAČUN FINANCIRANJA</t>
  </si>
  <si>
    <t>C. PRENESENI VIŠAK ILI PRENESENI MANJAK</t>
  </si>
  <si>
    <t>KORIŠTENJE PRENESENOG VIŠKA</t>
  </si>
  <si>
    <t>Višak/manjak prihoda poslovanja</t>
  </si>
  <si>
    <t>UKUPNO VIŠKOVI</t>
  </si>
  <si>
    <t xml:space="preserve">Višak/manjak prihoda </t>
  </si>
  <si>
    <t>VIŠAK/MANJAK+NETO FINANCIRANJE+MANJAK PRIHODA IZ PRETHODNE GODINE</t>
  </si>
  <si>
    <t>VIŠAK/MANJAK MANJAK PRIHODA IZ PRETHODNE GODINE</t>
  </si>
  <si>
    <t>Rezultat poslovanja</t>
  </si>
  <si>
    <t>Višak/manjak prihoda</t>
  </si>
  <si>
    <t>Višak prihoda</t>
  </si>
  <si>
    <t>'Rezultat poslovanja</t>
  </si>
  <si>
    <t xml:space="preserve">OSTVARENJE     /IZVRŠENJE 2025. </t>
  </si>
  <si>
    <t>IZVORNI PLAN 2025.</t>
  </si>
  <si>
    <t>TEKUĆI PLAN/II REBALANS 2025.</t>
  </si>
  <si>
    <t>TEKUĆI PLAN    /II.REBALANS 2025.</t>
  </si>
  <si>
    <t xml:space="preserve">OSTVARENJE   /IZVRŠENJE 2025. </t>
  </si>
  <si>
    <t>TEKUĆI PLAN     /II.REBALANS 2025.</t>
  </si>
  <si>
    <t xml:space="preserve">OSTVARENJE              /IZVRŠENJE 2024. </t>
  </si>
  <si>
    <t>TEKUĆI PLAN  /II.REBALANS 2025.</t>
  </si>
  <si>
    <t xml:space="preserve">OSTVARENJE    /IZVRŠENJE 2025. </t>
  </si>
  <si>
    <t>IZVORNI             PLAN 2025.</t>
  </si>
  <si>
    <t>TEKUĆI PLAN/   II.REBALANS 2025.</t>
  </si>
  <si>
    <t xml:space="preserve">IZVRŠENJE 
2025. </t>
  </si>
  <si>
    <t xml:space="preserve"> IZVRŠENJE 
2024. </t>
  </si>
  <si>
    <t>TEKUĆI PLAN       /II.REBALANS 2025.</t>
  </si>
  <si>
    <t xml:space="preserve">OSTVARENJE           /IZVRŠENJE 2025. </t>
  </si>
  <si>
    <t>GODIŠNJI IZVJEŠTAJ O IZVRŠENJU FINANCIJSKOG PLANA IV.GIMNAZIJE MARKO MARULIĆ ZA 2025. GODINU</t>
  </si>
  <si>
    <t xml:space="preserve">OSTVARENJE           /IZVRŠENJE 2024. </t>
  </si>
  <si>
    <t>Prihodi za posebne namjene -Decentralizacija</t>
  </si>
  <si>
    <t>Aktivnost A400118</t>
  </si>
  <si>
    <t>Nabava udžbenika i drugih obrazovnih materijala</t>
  </si>
  <si>
    <t xml:space="preserve">Naknade građanima i kućanstvima na temelju osiguranja i dr.naknade </t>
  </si>
  <si>
    <t>Izvor 5.1.1.</t>
  </si>
  <si>
    <t>Ostale naknade iz proračuna u novcu</t>
  </si>
  <si>
    <t>Aktivnost A400125</t>
  </si>
  <si>
    <t>Knjižnična građa u školskim knjižnicama</t>
  </si>
  <si>
    <t xml:space="preserve">Pomoći PK </t>
  </si>
  <si>
    <t xml:space="preserve">4.8. Prihodi za posebne namjene </t>
  </si>
  <si>
    <t>4.4. Prihodi za posebne namjene -Decentralizacija</t>
  </si>
  <si>
    <t>5.3. Prijenosi između PK korisnika istog proračuna</t>
  </si>
  <si>
    <t>5.4. Pomoći</t>
  </si>
  <si>
    <t>5.1. Pomoći</t>
  </si>
  <si>
    <t>5.5. Pomoći EU za PK</t>
  </si>
  <si>
    <t>6.2. Donacije</t>
  </si>
  <si>
    <t>3.2. Vlastiti prihodi</t>
  </si>
  <si>
    <t>1.1. Opći prihodi i primici</t>
  </si>
  <si>
    <t>A400118</t>
  </si>
  <si>
    <t>A400125</t>
  </si>
  <si>
    <t>Ostali prihodi od nefinancijske imovine</t>
  </si>
  <si>
    <t>Naknade građanima i kućanstvima u novcu</t>
  </si>
  <si>
    <t>Komunikacijska oprema</t>
  </si>
  <si>
    <t>GODIŠNJI IZVJEŠTAJ O IZVRŠENJU FINANCIJSKOG PLANA ZA 2025. g.</t>
  </si>
  <si>
    <t>Zakupnine, licence</t>
  </si>
  <si>
    <t>Zakupnine. licence</t>
  </si>
  <si>
    <t>Naknada za prijevoz na posao i s posla</t>
  </si>
  <si>
    <t>Seminari, savjetovanja i simpoziji</t>
  </si>
  <si>
    <t>Zakunine, licence</t>
  </si>
  <si>
    <t>Usluge ažuriranja računalnih baza</t>
  </si>
  <si>
    <t>Usluge banaka</t>
  </si>
  <si>
    <t>Aktivnost A404004</t>
  </si>
  <si>
    <t>KLASA: 400-03/26-01/1</t>
  </si>
  <si>
    <t>Split,12.02.2026.</t>
  </si>
  <si>
    <t>Donacije PK</t>
  </si>
  <si>
    <t>UR.BROJ: 2181-330-01/3-26-3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</si>
</sst>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.95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4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DEEAF6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9" fillId="0" borderId="0"/>
  </cellStyleXfs>
  <cellXfs count="38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4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8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8" fillId="4" borderId="3" xfId="0" applyNumberFormat="1" applyFont="1" applyFill="1" applyBorder="1" applyAlignment="1">
      <alignment horizontal="right"/>
    </xf>
    <xf numFmtId="0" fontId="8" fillId="4" borderId="3" xfId="0" quotePrefix="1" applyFont="1" applyFill="1" applyBorder="1" applyAlignment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/>
    </xf>
    <xf numFmtId="0" fontId="10" fillId="4" borderId="3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15" fillId="0" borderId="0" xfId="0" applyFont="1" applyFill="1"/>
    <xf numFmtId="0" fontId="20" fillId="0" borderId="0" xfId="0" applyFont="1" applyFill="1"/>
    <xf numFmtId="2" fontId="5" fillId="3" borderId="3" xfId="0" applyNumberFormat="1" applyFont="1" applyFill="1" applyBorder="1" applyAlignment="1" applyProtection="1">
      <alignment horizontal="center" vertical="center" wrapText="1"/>
    </xf>
    <xf numFmtId="2" fontId="14" fillId="3" borderId="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1" fillId="0" borderId="0" xfId="0" applyFont="1"/>
    <xf numFmtId="0" fontId="23" fillId="0" borderId="0" xfId="0" applyFont="1"/>
    <xf numFmtId="0" fontId="0" fillId="0" borderId="0" xfId="0" applyFill="1" applyBorder="1"/>
    <xf numFmtId="2" fontId="19" fillId="5" borderId="3" xfId="0" applyNumberFormat="1" applyFont="1" applyFill="1" applyBorder="1" applyAlignment="1">
      <alignment horizontal="center"/>
    </xf>
    <xf numFmtId="2" fontId="24" fillId="4" borderId="3" xfId="0" applyNumberFormat="1" applyFont="1" applyFill="1" applyBorder="1" applyAlignment="1">
      <alignment horizontal="center"/>
    </xf>
    <xf numFmtId="2" fontId="24" fillId="0" borderId="3" xfId="0" applyNumberFormat="1" applyFont="1" applyBorder="1" applyAlignment="1">
      <alignment horizontal="center"/>
    </xf>
    <xf numFmtId="0" fontId="24" fillId="0" borderId="0" xfId="0" applyFont="1"/>
    <xf numFmtId="2" fontId="8" fillId="4" borderId="3" xfId="0" applyNumberFormat="1" applyFont="1" applyFill="1" applyBorder="1" applyAlignment="1">
      <alignment horizontal="center"/>
    </xf>
    <xf numFmtId="0" fontId="26" fillId="0" borderId="0" xfId="0" applyFont="1"/>
    <xf numFmtId="164" fontId="8" fillId="0" borderId="3" xfId="0" applyNumberFormat="1" applyFont="1" applyBorder="1"/>
    <xf numFmtId="0" fontId="8" fillId="0" borderId="0" xfId="1" applyFont="1" applyFill="1" applyBorder="1"/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7" fillId="7" borderId="11" xfId="0" applyFont="1" applyFill="1" applyBorder="1" applyAlignment="1" applyProtection="1">
      <alignment horizontal="center" vertical="center" wrapText="1" readingOrder="1"/>
      <protection locked="0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2" fontId="19" fillId="9" borderId="3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4" fontId="8" fillId="0" borderId="3" xfId="0" applyNumberFormat="1" applyFont="1" applyBorder="1"/>
    <xf numFmtId="0" fontId="29" fillId="5" borderId="3" xfId="0" quotePrefix="1" applyFont="1" applyFill="1" applyBorder="1" applyAlignment="1">
      <alignment horizontal="left" vertical="center"/>
    </xf>
    <xf numFmtId="4" fontId="10" fillId="0" borderId="3" xfId="0" applyNumberFormat="1" applyFont="1" applyBorder="1"/>
    <xf numFmtId="2" fontId="10" fillId="5" borderId="3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19" fillId="4" borderId="3" xfId="0" applyNumberFormat="1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center"/>
    </xf>
    <xf numFmtId="0" fontId="10" fillId="5" borderId="3" xfId="0" applyNumberFormat="1" applyFont="1" applyFill="1" applyBorder="1" applyAlignment="1" applyProtection="1">
      <alignment vertical="center" wrapText="1"/>
    </xf>
    <xf numFmtId="0" fontId="24" fillId="10" borderId="12" xfId="0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10" borderId="13" xfId="0" applyFont="1" applyFill="1" applyBorder="1" applyAlignment="1">
      <alignment vertical="center" wrapText="1"/>
    </xf>
    <xf numFmtId="0" fontId="24" fillId="10" borderId="14" xfId="0" applyFont="1" applyFill="1" applyBorder="1" applyAlignment="1">
      <alignment vertical="center" wrapText="1"/>
    </xf>
    <xf numFmtId="2" fontId="19" fillId="2" borderId="3" xfId="0" applyNumberFormat="1" applyFont="1" applyFill="1" applyBorder="1" applyAlignment="1">
      <alignment horizontal="right"/>
    </xf>
    <xf numFmtId="0" fontId="30" fillId="0" borderId="0" xfId="0" applyFont="1"/>
    <xf numFmtId="0" fontId="8" fillId="2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 applyProtection="1">
      <alignment vertical="center" wrapText="1" readingOrder="1"/>
      <protection locked="0"/>
    </xf>
    <xf numFmtId="2" fontId="19" fillId="2" borderId="3" xfId="0" applyNumberFormat="1" applyFont="1" applyFill="1" applyBorder="1" applyAlignment="1" applyProtection="1">
      <alignment vertical="top" wrapText="1"/>
      <protection locked="0"/>
    </xf>
    <xf numFmtId="2" fontId="24" fillId="3" borderId="3" xfId="0" applyNumberFormat="1" applyFont="1" applyFill="1" applyBorder="1" applyAlignment="1" applyProtection="1">
      <alignment vertical="top" wrapText="1"/>
      <protection locked="0"/>
    </xf>
    <xf numFmtId="0" fontId="8" fillId="6" borderId="3" xfId="0" applyFont="1" applyFill="1" applyBorder="1" applyAlignment="1" applyProtection="1">
      <alignment vertical="center" wrapText="1" readingOrder="1"/>
      <protection locked="0"/>
    </xf>
    <xf numFmtId="2" fontId="24" fillId="2" borderId="3" xfId="0" applyNumberFormat="1" applyFont="1" applyFill="1" applyBorder="1" applyAlignment="1" applyProtection="1">
      <alignment vertical="top" wrapText="1"/>
      <protection locked="0"/>
    </xf>
    <xf numFmtId="2" fontId="8" fillId="2" borderId="3" xfId="0" applyNumberFormat="1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vertical="center" wrapText="1" readingOrder="1"/>
      <protection locked="0"/>
    </xf>
    <xf numFmtId="0" fontId="8" fillId="6" borderId="3" xfId="0" applyFont="1" applyFill="1" applyBorder="1" applyAlignment="1" applyProtection="1">
      <alignment horizontal="left" vertical="center" wrapText="1" readingOrder="1"/>
      <protection locked="0"/>
    </xf>
    <xf numFmtId="164" fontId="8" fillId="2" borderId="3" xfId="0" applyNumberFormat="1" applyFont="1" applyFill="1" applyBorder="1"/>
    <xf numFmtId="0" fontId="8" fillId="0" borderId="0" xfId="0" applyFont="1"/>
    <xf numFmtId="0" fontId="8" fillId="6" borderId="3" xfId="0" applyFont="1" applyFill="1" applyBorder="1" applyAlignment="1" applyProtection="1">
      <alignment horizontal="right" vertical="center" wrapText="1" readingOrder="1"/>
      <protection locked="0"/>
    </xf>
    <xf numFmtId="0" fontId="8" fillId="6" borderId="1" xfId="0" applyFont="1" applyFill="1" applyBorder="1" applyAlignment="1" applyProtection="1">
      <alignment horizontal="left" wrapText="1" readingOrder="1"/>
      <protection locked="0"/>
    </xf>
    <xf numFmtId="0" fontId="8" fillId="6" borderId="1" xfId="0" applyFont="1" applyFill="1" applyBorder="1" applyAlignment="1" applyProtection="1">
      <alignment horizontal="left" vertical="center" wrapText="1" readingOrder="1"/>
      <protection locked="0"/>
    </xf>
    <xf numFmtId="0" fontId="8" fillId="6" borderId="1" xfId="0" applyFont="1" applyFill="1" applyBorder="1" applyAlignment="1" applyProtection="1">
      <alignment horizontal="right" vertical="center" wrapText="1" readingOrder="1"/>
      <protection locked="0"/>
    </xf>
    <xf numFmtId="0" fontId="8" fillId="2" borderId="0" xfId="0" applyFont="1" applyFill="1"/>
    <xf numFmtId="0" fontId="26" fillId="0" borderId="0" xfId="0" applyFont="1" applyAlignment="1">
      <alignment horizontal="center"/>
    </xf>
    <xf numFmtId="0" fontId="24" fillId="2" borderId="0" xfId="0" applyFont="1" applyFill="1" applyBorder="1"/>
    <xf numFmtId="0" fontId="37" fillId="2" borderId="0" xfId="0" applyFont="1" applyFill="1" applyBorder="1"/>
    <xf numFmtId="0" fontId="0" fillId="0" borderId="25" xfId="0" applyBorder="1"/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37" fillId="2" borderId="18" xfId="0" applyFont="1" applyFill="1" applyBorder="1"/>
    <xf numFmtId="0" fontId="37" fillId="2" borderId="19" xfId="0" applyFont="1" applyFill="1" applyBorder="1"/>
    <xf numFmtId="0" fontId="37" fillId="2" borderId="21" xfId="0" applyFont="1" applyFill="1" applyBorder="1"/>
    <xf numFmtId="0" fontId="26" fillId="0" borderId="0" xfId="0" applyFont="1" applyBorder="1" applyAlignment="1">
      <alignment horizontal="left"/>
    </xf>
    <xf numFmtId="0" fontId="35" fillId="0" borderId="0" xfId="0" applyFont="1"/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2" fontId="19" fillId="3" borderId="3" xfId="0" applyNumberFormat="1" applyFont="1" applyFill="1" applyBorder="1" applyAlignment="1">
      <alignment horizontal="center"/>
    </xf>
    <xf numFmtId="0" fontId="10" fillId="12" borderId="3" xfId="0" applyNumberFormat="1" applyFont="1" applyFill="1" applyBorder="1" applyAlignment="1" applyProtection="1">
      <alignment horizontal="left" vertical="center" wrapText="1"/>
    </xf>
    <xf numFmtId="4" fontId="10" fillId="12" borderId="3" xfId="0" applyNumberFormat="1" applyFont="1" applyFill="1" applyBorder="1"/>
    <xf numFmtId="2" fontId="19" fillId="12" borderId="3" xfId="0" applyNumberFormat="1" applyFont="1" applyFill="1" applyBorder="1" applyAlignment="1">
      <alignment horizontal="center"/>
    </xf>
    <xf numFmtId="0" fontId="10" fillId="13" borderId="3" xfId="0" applyNumberFormat="1" applyFont="1" applyFill="1" applyBorder="1" applyAlignment="1" applyProtection="1">
      <alignment horizontal="left" vertical="center" wrapText="1"/>
    </xf>
    <xf numFmtId="2" fontId="19" fillId="1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9" fillId="3" borderId="3" xfId="0" applyFont="1" applyFill="1" applyBorder="1"/>
    <xf numFmtId="14" fontId="10" fillId="3" borderId="3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>
      <alignment horizontal="right"/>
    </xf>
    <xf numFmtId="2" fontId="24" fillId="2" borderId="3" xfId="0" applyNumberFormat="1" applyFont="1" applyFill="1" applyBorder="1" applyAlignment="1">
      <alignment horizontal="center"/>
    </xf>
    <xf numFmtId="0" fontId="10" fillId="13" borderId="1" xfId="0" applyNumberFormat="1" applyFont="1" applyFill="1" applyBorder="1" applyAlignment="1" applyProtection="1">
      <alignment horizontal="right" vertical="center" wrapText="1"/>
    </xf>
    <xf numFmtId="4" fontId="10" fillId="13" borderId="4" xfId="0" applyNumberFormat="1" applyFont="1" applyFill="1" applyBorder="1" applyAlignment="1">
      <alignment horizontal="left"/>
    </xf>
    <xf numFmtId="2" fontId="10" fillId="13" borderId="3" xfId="0" applyNumberFormat="1" applyFont="1" applyFill="1" applyBorder="1" applyAlignment="1">
      <alignment horizontal="right"/>
    </xf>
    <xf numFmtId="0" fontId="19" fillId="14" borderId="3" xfId="0" applyFont="1" applyFill="1" applyBorder="1" applyAlignment="1" applyProtection="1">
      <alignment vertical="center" wrapText="1" readingOrder="1"/>
      <protection locked="0"/>
    </xf>
    <xf numFmtId="2" fontId="24" fillId="13" borderId="3" xfId="0" applyNumberFormat="1" applyFont="1" applyFill="1" applyBorder="1" applyAlignment="1" applyProtection="1">
      <alignment vertical="top" wrapText="1"/>
      <protection locked="0"/>
    </xf>
    <xf numFmtId="2" fontId="19" fillId="13" borderId="3" xfId="0" applyNumberFormat="1" applyFont="1" applyFill="1" applyBorder="1" applyAlignment="1" applyProtection="1">
      <alignment vertical="top" wrapText="1"/>
      <protection locked="0"/>
    </xf>
    <xf numFmtId="2" fontId="19" fillId="3" borderId="3" xfId="0" applyNumberFormat="1" applyFont="1" applyFill="1" applyBorder="1" applyAlignment="1" applyProtection="1">
      <alignment vertical="top" wrapText="1"/>
      <protection locked="0"/>
    </xf>
    <xf numFmtId="0" fontId="10" fillId="15" borderId="3" xfId="0" applyFont="1" applyFill="1" applyBorder="1" applyAlignment="1" applyProtection="1">
      <alignment vertical="center" wrapText="1" readingOrder="1"/>
      <protection locked="0"/>
    </xf>
    <xf numFmtId="0" fontId="10" fillId="15" borderId="1" xfId="0" applyFont="1" applyFill="1" applyBorder="1" applyAlignment="1" applyProtection="1">
      <alignment vertical="center" wrapText="1" readingOrder="1"/>
      <protection locked="0"/>
    </xf>
    <xf numFmtId="2" fontId="10" fillId="3" borderId="3" xfId="0" applyNumberFormat="1" applyFont="1" applyFill="1" applyBorder="1" applyAlignment="1" applyProtection="1">
      <alignment vertical="top" wrapText="1"/>
      <protection locked="0"/>
    </xf>
    <xf numFmtId="0" fontId="10" fillId="14" borderId="3" xfId="0" applyFont="1" applyFill="1" applyBorder="1" applyAlignment="1" applyProtection="1">
      <alignment vertical="center" wrapText="1" readingOrder="1"/>
      <protection locked="0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4" fontId="18" fillId="3" borderId="3" xfId="0" applyNumberFormat="1" applyFont="1" applyFill="1" applyBorder="1"/>
    <xf numFmtId="2" fontId="18" fillId="3" borderId="3" xfId="0" applyNumberFormat="1" applyFont="1" applyFill="1" applyBorder="1" applyAlignment="1">
      <alignment horizontal="center"/>
    </xf>
    <xf numFmtId="2" fontId="22" fillId="3" borderId="4" xfId="0" applyNumberFormat="1" applyFont="1" applyFill="1" applyBorder="1" applyAlignment="1">
      <alignment horizontal="center"/>
    </xf>
    <xf numFmtId="2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NumberFormat="1" applyFont="1" applyFill="1" applyBorder="1" applyAlignment="1" applyProtection="1">
      <alignment horizontal="left" vertical="center"/>
    </xf>
    <xf numFmtId="0" fontId="10" fillId="3" borderId="3" xfId="0" applyNumberFormat="1" applyFont="1" applyFill="1" applyBorder="1" applyAlignment="1" applyProtection="1">
      <alignment vertical="center" wrapText="1"/>
    </xf>
    <xf numFmtId="0" fontId="19" fillId="3" borderId="3" xfId="0" applyFont="1" applyFill="1" applyBorder="1"/>
    <xf numFmtId="0" fontId="8" fillId="0" borderId="0" xfId="1" applyFont="1" applyFill="1" applyBorder="1" applyAlignment="1">
      <alignment horizontal="left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0" fontId="28" fillId="6" borderId="3" xfId="0" applyFont="1" applyFill="1" applyBorder="1" applyAlignment="1" applyProtection="1">
      <alignment horizontal="center" vertical="center" wrapText="1" readingOrder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 applyProtection="1">
      <alignment horizontal="center" vertical="center" wrapText="1" readingOrder="1"/>
      <protection locked="0"/>
    </xf>
    <xf numFmtId="2" fontId="14" fillId="2" borderId="3" xfId="0" applyNumberFormat="1" applyFont="1" applyFill="1" applyBorder="1" applyAlignment="1" applyProtection="1">
      <alignment horizontal="center" vertical="center" wrapText="1"/>
    </xf>
    <xf numFmtId="2" fontId="10" fillId="12" borderId="3" xfId="0" applyNumberFormat="1" applyFont="1" applyFill="1" applyBorder="1" applyAlignment="1">
      <alignment horizontal="center"/>
    </xf>
    <xf numFmtId="2" fontId="10" fillId="13" borderId="3" xfId="0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2" fontId="24" fillId="2" borderId="3" xfId="0" applyNumberFormat="1" applyFont="1" applyFill="1" applyBorder="1" applyAlignment="1">
      <alignment horizontal="right"/>
    </xf>
    <xf numFmtId="0" fontId="8" fillId="16" borderId="3" xfId="0" applyFont="1" applyFill="1" applyBorder="1" applyAlignment="1" applyProtection="1">
      <alignment vertical="center" wrapText="1" readingOrder="1"/>
      <protection locked="0"/>
    </xf>
    <xf numFmtId="2" fontId="24" fillId="17" borderId="3" xfId="0" applyNumberFormat="1" applyFont="1" applyFill="1" applyBorder="1" applyAlignment="1" applyProtection="1">
      <alignment vertical="top" wrapText="1"/>
      <protection locked="0"/>
    </xf>
    <xf numFmtId="2" fontId="8" fillId="17" borderId="3" xfId="0" applyNumberFormat="1" applyFont="1" applyFill="1" applyBorder="1" applyAlignment="1" applyProtection="1">
      <alignment vertical="top" wrapText="1"/>
      <protection locked="0"/>
    </xf>
    <xf numFmtId="0" fontId="10" fillId="16" borderId="3" xfId="0" applyFont="1" applyFill="1" applyBorder="1" applyAlignment="1" applyProtection="1">
      <alignment vertical="center" wrapText="1" readingOrder="1"/>
      <protection locked="0"/>
    </xf>
    <xf numFmtId="0" fontId="8" fillId="16" borderId="1" xfId="0" applyFont="1" applyFill="1" applyBorder="1" applyAlignment="1" applyProtection="1">
      <alignment vertical="center" wrapText="1" readingOrder="1"/>
      <protection locked="0"/>
    </xf>
    <xf numFmtId="0" fontId="33" fillId="8" borderId="8" xfId="0" applyFont="1" applyFill="1" applyBorder="1"/>
    <xf numFmtId="0" fontId="8" fillId="8" borderId="9" xfId="0" applyFont="1" applyFill="1" applyBorder="1"/>
    <xf numFmtId="0" fontId="8" fillId="8" borderId="5" xfId="0" applyFont="1" applyFill="1" applyBorder="1"/>
    <xf numFmtId="0" fontId="33" fillId="8" borderId="10" xfId="0" applyFont="1" applyFill="1" applyBorder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6" fillId="0" borderId="0" xfId="1" applyFont="1" applyFill="1" applyBorder="1"/>
    <xf numFmtId="0" fontId="40" fillId="0" borderId="0" xfId="0" applyFont="1"/>
    <xf numFmtId="0" fontId="41" fillId="0" borderId="0" xfId="0" applyFont="1"/>
    <xf numFmtId="0" fontId="11" fillId="5" borderId="15" xfId="0" applyFont="1" applyFill="1" applyBorder="1" applyAlignment="1">
      <alignment horizontal="center"/>
    </xf>
    <xf numFmtId="0" fontId="0" fillId="5" borderId="17" xfId="0" applyFill="1" applyBorder="1"/>
    <xf numFmtId="0" fontId="0" fillId="0" borderId="0" xfId="0" applyBorder="1" applyAlignment="1">
      <alignment vertical="center" wrapText="1"/>
    </xf>
    <xf numFmtId="0" fontId="10" fillId="15" borderId="3" xfId="0" applyFont="1" applyFill="1" applyBorder="1" applyAlignment="1" applyProtection="1">
      <alignment vertical="center" wrapText="1" readingOrder="1"/>
      <protection locked="0"/>
    </xf>
    <xf numFmtId="0" fontId="19" fillId="15" borderId="3" xfId="0" applyFont="1" applyFill="1" applyBorder="1" applyAlignment="1" applyProtection="1">
      <alignment vertical="center" wrapText="1" readingOrder="1"/>
      <protection locked="0"/>
    </xf>
    <xf numFmtId="0" fontId="10" fillId="12" borderId="3" xfId="0" quotePrefix="1" applyFont="1" applyFill="1" applyBorder="1" applyAlignment="1">
      <alignment horizontal="left" vertical="center"/>
    </xf>
    <xf numFmtId="0" fontId="10" fillId="12" borderId="3" xfId="0" quotePrefix="1" applyFont="1" applyFill="1" applyBorder="1" applyAlignment="1">
      <alignment horizontal="left" vertical="center" wrapText="1"/>
    </xf>
    <xf numFmtId="0" fontId="8" fillId="6" borderId="3" xfId="0" applyFont="1" applyFill="1" applyBorder="1" applyAlignment="1" applyProtection="1">
      <alignment vertical="center" wrapText="1" readingOrder="1"/>
      <protection locked="0"/>
    </xf>
    <xf numFmtId="0" fontId="8" fillId="2" borderId="3" xfId="0" applyFont="1" applyFill="1" applyBorder="1"/>
    <xf numFmtId="0" fontId="8" fillId="16" borderId="3" xfId="0" applyFont="1" applyFill="1" applyBorder="1" applyAlignment="1" applyProtection="1">
      <alignment vertical="center" wrapText="1" readingOrder="1"/>
      <protection locked="0"/>
    </xf>
    <xf numFmtId="0" fontId="8" fillId="6" borderId="1" xfId="0" applyFont="1" applyFill="1" applyBorder="1" applyAlignment="1" applyProtection="1">
      <alignment horizontal="left" vertical="center" wrapText="1" readingOrder="1"/>
      <protection locked="0"/>
    </xf>
    <xf numFmtId="0" fontId="10" fillId="15" borderId="3" xfId="0" applyFont="1" applyFill="1" applyBorder="1" applyAlignment="1" applyProtection="1">
      <alignment vertical="center" wrapText="1" readingOrder="1"/>
      <protection locked="0"/>
    </xf>
    <xf numFmtId="0" fontId="8" fillId="16" borderId="1" xfId="0" applyFont="1" applyFill="1" applyBorder="1" applyAlignment="1" applyProtection="1">
      <alignment vertical="center" wrapText="1" readingOrder="1"/>
      <protection locked="0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8" fillId="2" borderId="3" xfId="0" applyNumberFormat="1" applyFont="1" applyFill="1" applyBorder="1" applyAlignment="1" applyProtection="1">
      <alignment vertical="center" wrapText="1"/>
    </xf>
    <xf numFmtId="0" fontId="8" fillId="7" borderId="3" xfId="0" applyFont="1" applyFill="1" applyBorder="1" applyAlignment="1" applyProtection="1">
      <alignment vertical="center" wrapText="1" readingOrder="1"/>
      <protection locked="0"/>
    </xf>
    <xf numFmtId="2" fontId="24" fillId="4" borderId="3" xfId="0" applyNumberFormat="1" applyFont="1" applyFill="1" applyBorder="1" applyAlignment="1" applyProtection="1">
      <alignment vertical="top" wrapText="1"/>
      <protection locked="0"/>
    </xf>
    <xf numFmtId="2" fontId="25" fillId="2" borderId="3" xfId="0" applyNumberFormat="1" applyFont="1" applyFill="1" applyBorder="1" applyAlignment="1">
      <alignment horizontal="right"/>
    </xf>
    <xf numFmtId="0" fontId="8" fillId="6" borderId="3" xfId="0" applyFont="1" applyFill="1" applyBorder="1" applyAlignment="1" applyProtection="1">
      <alignment vertical="center" wrapText="1" readingOrder="1"/>
      <protection locked="0"/>
    </xf>
    <xf numFmtId="164" fontId="8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6" borderId="1" xfId="0" applyFont="1" applyFill="1" applyBorder="1" applyAlignment="1" applyProtection="1">
      <alignment vertical="center" wrapText="1" readingOrder="1"/>
      <protection locked="0"/>
    </xf>
    <xf numFmtId="0" fontId="8" fillId="6" borderId="1" xfId="0" applyFont="1" applyFill="1" applyBorder="1" applyAlignment="1" applyProtection="1">
      <alignment horizontal="left" vertical="center" wrapText="1" readingOrder="1"/>
      <protection locked="0"/>
    </xf>
    <xf numFmtId="0" fontId="10" fillId="15" borderId="3" xfId="0" applyFont="1" applyFill="1" applyBorder="1" applyAlignment="1" applyProtection="1">
      <alignment vertical="center" wrapText="1" readingOrder="1"/>
      <protection locked="0"/>
    </xf>
    <xf numFmtId="164" fontId="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16" borderId="1" xfId="0" applyFont="1" applyFill="1" applyBorder="1" applyAlignment="1" applyProtection="1">
      <alignment vertical="center" wrapText="1" readingOrder="1"/>
      <protection locked="0"/>
    </xf>
    <xf numFmtId="4" fontId="10" fillId="5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/>
    </xf>
    <xf numFmtId="4" fontId="10" fillId="18" borderId="12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8" fillId="0" borderId="0" xfId="0" applyFont="1"/>
    <xf numFmtId="0" fontId="10" fillId="4" borderId="3" xfId="0" quotePrefix="1" applyNumberFormat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center" vertical="center" wrapText="1"/>
    </xf>
    <xf numFmtId="0" fontId="21" fillId="0" borderId="3" xfId="0" quotePrefix="1" applyNumberFormat="1" applyFont="1" applyFill="1" applyBorder="1" applyAlignment="1" applyProtection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4" fontId="10" fillId="0" borderId="3" xfId="0" applyNumberFormat="1" applyFont="1" applyBorder="1" applyAlignment="1">
      <alignment horizontal="right"/>
    </xf>
    <xf numFmtId="3" fontId="10" fillId="4" borderId="3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3" fontId="10" fillId="2" borderId="0" xfId="0" applyNumberFormat="1" applyFont="1" applyFill="1" applyBorder="1" applyAlignment="1">
      <alignment horizontal="right"/>
    </xf>
    <xf numFmtId="4" fontId="8" fillId="4" borderId="3" xfId="0" applyNumberFormat="1" applyFont="1" applyFill="1" applyBorder="1"/>
    <xf numFmtId="4" fontId="8" fillId="2" borderId="3" xfId="0" applyNumberFormat="1" applyFont="1" applyFill="1" applyBorder="1"/>
    <xf numFmtId="4" fontId="10" fillId="5" borderId="3" xfId="0" applyNumberFormat="1" applyFont="1" applyFill="1" applyBorder="1"/>
    <xf numFmtId="4" fontId="10" fillId="4" borderId="3" xfId="0" applyNumberFormat="1" applyFont="1" applyFill="1" applyBorder="1"/>
    <xf numFmtId="4" fontId="10" fillId="12" borderId="3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 applyProtection="1">
      <alignment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9" borderId="3" xfId="0" applyNumberFormat="1" applyFont="1" applyFill="1" applyBorder="1"/>
    <xf numFmtId="4" fontId="10" fillId="9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/>
    <xf numFmtId="4" fontId="10" fillId="5" borderId="3" xfId="0" applyNumberFormat="1" applyFont="1" applyFill="1" applyBorder="1" applyAlignment="1" applyProtection="1">
      <alignment horizontal="right" wrapText="1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2" borderId="3" xfId="0" applyNumberFormat="1" applyFont="1" applyFill="1" applyBorder="1" applyAlignment="1" applyProtection="1">
      <alignment horizontal="right" wrapText="1"/>
    </xf>
    <xf numFmtId="4" fontId="8" fillId="13" borderId="3" xfId="0" applyNumberFormat="1" applyFont="1" applyFill="1" applyBorder="1" applyAlignment="1">
      <alignment horizontal="right"/>
    </xf>
    <xf numFmtId="4" fontId="10" fillId="13" borderId="3" xfId="0" applyNumberFormat="1" applyFont="1" applyFill="1" applyBorder="1" applyAlignment="1">
      <alignment horizontal="right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4" fontId="10" fillId="13" borderId="3" xfId="0" applyNumberFormat="1" applyFont="1" applyFill="1" applyBorder="1"/>
    <xf numFmtId="4" fontId="10" fillId="2" borderId="3" xfId="0" applyNumberFormat="1" applyFont="1" applyFill="1" applyBorder="1"/>
    <xf numFmtId="4" fontId="18" fillId="0" borderId="3" xfId="0" applyNumberFormat="1" applyFont="1" applyBorder="1"/>
    <xf numFmtId="4" fontId="8" fillId="10" borderId="12" xfId="0" applyNumberFormat="1" applyFont="1" applyFill="1" applyBorder="1" applyAlignment="1">
      <alignment horizontal="right" vertical="center" wrapText="1"/>
    </xf>
    <xf numFmtId="4" fontId="8" fillId="10" borderId="0" xfId="0" applyNumberFormat="1" applyFont="1" applyFill="1" applyBorder="1" applyAlignment="1">
      <alignment horizontal="right" vertical="center" wrapText="1"/>
    </xf>
    <xf numFmtId="164" fontId="10" fillId="15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10" fillId="14" borderId="4" xfId="0" applyNumberFormat="1" applyFont="1" applyFill="1" applyBorder="1" applyAlignment="1" applyProtection="1">
      <alignment vertical="center" wrapText="1" readingOrder="1"/>
      <protection locked="0"/>
    </xf>
    <xf numFmtId="164" fontId="10" fillId="14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17" borderId="3" xfId="0" applyNumberFormat="1" applyFont="1" applyFill="1" applyBorder="1"/>
    <xf numFmtId="164" fontId="8" fillId="16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4" fontId="10" fillId="17" borderId="3" xfId="0" applyNumberFormat="1" applyFont="1" applyFill="1" applyBorder="1"/>
    <xf numFmtId="164" fontId="10" fillId="16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4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 readingOrder="1"/>
    </xf>
    <xf numFmtId="4" fontId="8" fillId="2" borderId="4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center"/>
    </xf>
    <xf numFmtId="0" fontId="11" fillId="0" borderId="0" xfId="0" applyFont="1" applyBorder="1"/>
    <xf numFmtId="0" fontId="0" fillId="0" borderId="0" xfId="0" applyBorder="1"/>
    <xf numFmtId="0" fontId="38" fillId="2" borderId="0" xfId="0" applyFont="1" applyFill="1" applyBorder="1"/>
    <xf numFmtId="0" fontId="11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37" fillId="2" borderId="23" xfId="0" applyFont="1" applyFill="1" applyBorder="1"/>
    <xf numFmtId="0" fontId="37" fillId="2" borderId="24" xfId="0" applyFont="1" applyFill="1" applyBorder="1"/>
    <xf numFmtId="0" fontId="11" fillId="0" borderId="24" xfId="0" applyFont="1" applyBorder="1"/>
    <xf numFmtId="0" fontId="23" fillId="0" borderId="0" xfId="0" applyFont="1" applyBorder="1"/>
    <xf numFmtId="0" fontId="0" fillId="10" borderId="0" xfId="0" applyFill="1" applyBorder="1" applyAlignment="1">
      <alignment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14" fillId="2" borderId="11" xfId="0" applyNumberFormat="1" applyFont="1" applyFill="1" applyBorder="1" applyAlignment="1" applyProtection="1">
      <alignment horizontal="center" vertical="center" wrapText="1"/>
    </xf>
    <xf numFmtId="0" fontId="19" fillId="11" borderId="28" xfId="0" applyFont="1" applyFill="1" applyBorder="1" applyAlignment="1">
      <alignment horizontal="center" vertical="center" wrapText="1"/>
    </xf>
    <xf numFmtId="0" fontId="19" fillId="11" borderId="29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2" borderId="1" xfId="0" applyFont="1" applyFill="1" applyBorder="1"/>
    <xf numFmtId="0" fontId="36" fillId="5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10" fillId="2" borderId="3" xfId="0" quotePrefix="1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wrapText="1"/>
    </xf>
    <xf numFmtId="0" fontId="21" fillId="0" borderId="3" xfId="0" quotePrefix="1" applyFont="1" applyBorder="1" applyAlignment="1">
      <alignment horizontal="center" wrapText="1"/>
    </xf>
    <xf numFmtId="0" fontId="17" fillId="0" borderId="5" xfId="0" applyNumberFormat="1" applyFont="1" applyFill="1" applyBorder="1" applyAlignment="1" applyProtection="1">
      <alignment horizontal="left" wrapText="1"/>
    </xf>
    <xf numFmtId="0" fontId="10" fillId="4" borderId="3" xfId="0" quotePrefix="1" applyFont="1" applyFill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8" fillId="4" borderId="3" xfId="0" applyNumberFormat="1" applyFont="1" applyFill="1" applyBorder="1" applyAlignment="1" applyProtection="1">
      <alignment vertical="center" wrapText="1"/>
    </xf>
    <xf numFmtId="0" fontId="8" fillId="4" borderId="3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vertical="center"/>
    </xf>
    <xf numFmtId="0" fontId="5" fillId="4" borderId="3" xfId="0" quotePrefix="1" applyFont="1" applyFill="1" applyBorder="1" applyAlignment="1">
      <alignment horizontal="center" wrapText="1"/>
    </xf>
    <xf numFmtId="0" fontId="10" fillId="0" borderId="3" xfId="0" quotePrefix="1" applyFont="1" applyFill="1" applyBorder="1" applyAlignment="1">
      <alignment horizontal="left" vertical="center"/>
    </xf>
    <xf numFmtId="0" fontId="10" fillId="4" borderId="3" xfId="0" quotePrefix="1" applyNumberFormat="1" applyFont="1" applyFill="1" applyBorder="1" applyAlignment="1" applyProtection="1">
      <alignment horizontal="left" vertical="center" wrapText="1"/>
    </xf>
    <xf numFmtId="0" fontId="10" fillId="0" borderId="3" xfId="0" quotePrefix="1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Border="1" applyAlignment="1">
      <alignment horizontal="left" vertical="center"/>
    </xf>
    <xf numFmtId="0" fontId="6" fillId="0" borderId="0" xfId="0" quotePrefix="1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21" fillId="3" borderId="2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 wrapText="1"/>
    </xf>
    <xf numFmtId="0" fontId="31" fillId="10" borderId="0" xfId="0" applyFont="1" applyFill="1" applyBorder="1" applyAlignment="1">
      <alignment horizont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 applyProtection="1">
      <alignment vertical="center" wrapText="1" readingOrder="1"/>
      <protection locked="0"/>
    </xf>
    <xf numFmtId="0" fontId="10" fillId="3" borderId="3" xfId="0" applyFont="1" applyFill="1" applyBorder="1"/>
    <xf numFmtId="164" fontId="10" fillId="15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15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16" borderId="3" xfId="0" applyFont="1" applyFill="1" applyBorder="1" applyAlignment="1" applyProtection="1">
      <alignment vertical="center" wrapText="1" readingOrder="1"/>
      <protection locked="0"/>
    </xf>
    <xf numFmtId="0" fontId="8" fillId="17" borderId="3" xfId="0" applyFont="1" applyFill="1" applyBorder="1"/>
    <xf numFmtId="164" fontId="8" fillId="16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6" borderId="3" xfId="0" applyFont="1" applyFill="1" applyBorder="1" applyAlignment="1" applyProtection="1">
      <alignment vertical="center" wrapText="1" readingOrder="1"/>
      <protection locked="0"/>
    </xf>
    <xf numFmtId="0" fontId="8" fillId="2" borderId="3" xfId="0" applyFont="1" applyFill="1" applyBorder="1"/>
    <xf numFmtId="164" fontId="8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6" borderId="3" xfId="0" quotePrefix="1" applyFont="1" applyFill="1" applyBorder="1" applyAlignment="1" applyProtection="1">
      <alignment vertical="center" wrapText="1" readingOrder="1"/>
      <protection locked="0"/>
    </xf>
    <xf numFmtId="164" fontId="8" fillId="1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164" fontId="8" fillId="2" borderId="1" xfId="0" applyNumberFormat="1" applyFont="1" applyFill="1" applyBorder="1" applyAlignment="1">
      <alignment horizontal="right"/>
    </xf>
    <xf numFmtId="164" fontId="8" fillId="2" borderId="4" xfId="0" applyNumberFormat="1" applyFont="1" applyFill="1" applyBorder="1" applyAlignment="1">
      <alignment horizontal="right"/>
    </xf>
    <xf numFmtId="0" fontId="8" fillId="6" borderId="1" xfId="0" applyFont="1" applyFill="1" applyBorder="1" applyAlignment="1" applyProtection="1">
      <alignment horizontal="left" vertical="center" wrapText="1" readingOrder="1"/>
      <protection locked="0"/>
    </xf>
    <xf numFmtId="0" fontId="8" fillId="6" borderId="2" xfId="0" applyFont="1" applyFill="1" applyBorder="1" applyAlignment="1" applyProtection="1">
      <alignment horizontal="left" vertical="center" wrapText="1" readingOrder="1"/>
      <protection locked="0"/>
    </xf>
    <xf numFmtId="0" fontId="8" fillId="6" borderId="4" xfId="0" applyFont="1" applyFill="1" applyBorder="1" applyAlignment="1" applyProtection="1">
      <alignment horizontal="left" vertical="center" wrapText="1" readingOrder="1"/>
      <protection locked="0"/>
    </xf>
    <xf numFmtId="164" fontId="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10" fillId="15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16" borderId="1" xfId="0" applyFont="1" applyFill="1" applyBorder="1" applyAlignment="1" applyProtection="1">
      <alignment vertical="center" wrapText="1" readingOrder="1"/>
      <protection locked="0"/>
    </xf>
    <xf numFmtId="0" fontId="8" fillId="16" borderId="2" xfId="0" applyFont="1" applyFill="1" applyBorder="1" applyAlignment="1" applyProtection="1">
      <alignment vertical="center" wrapText="1" readingOrder="1"/>
      <protection locked="0"/>
    </xf>
    <xf numFmtId="0" fontId="8" fillId="16" borderId="4" xfId="0" applyFont="1" applyFill="1" applyBorder="1" applyAlignment="1" applyProtection="1">
      <alignment vertical="center" wrapText="1" readingOrder="1"/>
      <protection locked="0"/>
    </xf>
    <xf numFmtId="0" fontId="25" fillId="2" borderId="3" xfId="0" applyFont="1" applyFill="1" applyBorder="1"/>
    <xf numFmtId="0" fontId="8" fillId="7" borderId="3" xfId="0" applyFont="1" applyFill="1" applyBorder="1" applyAlignment="1" applyProtection="1">
      <alignment vertical="center" wrapText="1" readingOrder="1"/>
      <protection locked="0"/>
    </xf>
    <xf numFmtId="0" fontId="8" fillId="4" borderId="3" xfId="0" applyFont="1" applyFill="1" applyBorder="1"/>
    <xf numFmtId="0" fontId="8" fillId="6" borderId="1" xfId="0" applyFont="1" applyFill="1" applyBorder="1" applyAlignment="1" applyProtection="1">
      <alignment vertical="center" wrapText="1" readingOrder="1"/>
      <protection locked="0"/>
    </xf>
    <xf numFmtId="0" fontId="8" fillId="6" borderId="2" xfId="0" applyFont="1" applyFill="1" applyBorder="1" applyAlignment="1" applyProtection="1">
      <alignment vertical="center" wrapText="1" readingOrder="1"/>
      <protection locked="0"/>
    </xf>
    <xf numFmtId="0" fontId="8" fillId="6" borderId="4" xfId="0" applyFont="1" applyFill="1" applyBorder="1" applyAlignment="1" applyProtection="1">
      <alignment vertical="center" wrapText="1" readingOrder="1"/>
      <protection locked="0"/>
    </xf>
    <xf numFmtId="0" fontId="19" fillId="6" borderId="3" xfId="0" applyFont="1" applyFill="1" applyBorder="1" applyAlignment="1" applyProtection="1">
      <alignment vertical="center" wrapText="1" readingOrder="1"/>
      <protection locked="0"/>
    </xf>
    <xf numFmtId="0" fontId="19" fillId="2" borderId="3" xfId="0" applyFont="1" applyFill="1" applyBorder="1"/>
    <xf numFmtId="164" fontId="10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14" borderId="1" xfId="0" applyFont="1" applyFill="1" applyBorder="1" applyAlignment="1" applyProtection="1">
      <alignment vertical="center" wrapText="1" readingOrder="1"/>
      <protection locked="0"/>
    </xf>
    <xf numFmtId="0" fontId="19" fillId="14" borderId="2" xfId="0" applyFont="1" applyFill="1" applyBorder="1" applyAlignment="1" applyProtection="1">
      <alignment vertical="center" wrapText="1" readingOrder="1"/>
      <protection locked="0"/>
    </xf>
    <xf numFmtId="0" fontId="19" fillId="14" borderId="4" xfId="0" applyFont="1" applyFill="1" applyBorder="1" applyAlignment="1" applyProtection="1">
      <alignment vertical="center" wrapText="1" readingOrder="1"/>
      <protection locked="0"/>
    </xf>
    <xf numFmtId="164" fontId="10" fillId="14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14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34" fillId="8" borderId="5" xfId="0" applyFont="1" applyFill="1" applyBorder="1" applyAlignment="1" applyProtection="1">
      <alignment horizontal="center" vertical="top" wrapText="1" readingOrder="1"/>
      <protection locked="0"/>
    </xf>
    <xf numFmtId="0" fontId="8" fillId="8" borderId="5" xfId="0" applyFont="1" applyFill="1" applyBorder="1"/>
    <xf numFmtId="0" fontId="27" fillId="7" borderId="11" xfId="0" applyFont="1" applyFill="1" applyBorder="1" applyAlignment="1" applyProtection="1">
      <alignment horizontal="center" vertical="center" wrapText="1" readingOrder="1"/>
      <protection locked="0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7" fillId="7" borderId="9" xfId="0" applyFont="1" applyFill="1" applyBorder="1" applyAlignment="1" applyProtection="1">
      <alignment horizontal="center" vertical="center" wrapText="1" readingOrder="1"/>
      <protection locked="0"/>
    </xf>
    <xf numFmtId="0" fontId="27" fillId="7" borderId="10" xfId="0" applyFont="1" applyFill="1" applyBorder="1" applyAlignment="1" applyProtection="1">
      <alignment horizontal="center" vertical="center" wrapText="1" readingOrder="1"/>
      <protection locked="0"/>
    </xf>
    <xf numFmtId="0" fontId="26" fillId="6" borderId="3" xfId="0" applyFont="1" applyFill="1" applyBorder="1" applyAlignment="1" applyProtection="1">
      <alignment horizontal="center" vertical="center" wrapText="1" readingOrder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6" borderId="1" xfId="0" applyFont="1" applyFill="1" applyBorder="1" applyAlignment="1" applyProtection="1">
      <alignment horizontal="center" vertical="center" wrapText="1" readingOrder="1"/>
      <protection locked="0"/>
    </xf>
    <xf numFmtId="0" fontId="26" fillId="6" borderId="4" xfId="0" applyFont="1" applyFill="1" applyBorder="1" applyAlignment="1" applyProtection="1">
      <alignment horizontal="center" vertical="center" wrapText="1" readingOrder="1"/>
      <protection locked="0"/>
    </xf>
    <xf numFmtId="0" fontId="19" fillId="15" borderId="3" xfId="0" applyFont="1" applyFill="1" applyBorder="1" applyAlignment="1" applyProtection="1">
      <alignment vertical="center" wrapText="1" readingOrder="1"/>
      <protection locked="0"/>
    </xf>
    <xf numFmtId="0" fontId="19" fillId="3" borderId="3" xfId="0" applyFont="1" applyFill="1" applyBorder="1"/>
    <xf numFmtId="0" fontId="10" fillId="14" borderId="3" xfId="0" applyFont="1" applyFill="1" applyBorder="1" applyAlignment="1" applyProtection="1">
      <alignment vertical="center" wrapText="1" readingOrder="1"/>
      <protection locked="0"/>
    </xf>
    <xf numFmtId="0" fontId="10" fillId="13" borderId="3" xfId="0" applyFont="1" applyFill="1" applyBorder="1"/>
    <xf numFmtId="0" fontId="10" fillId="16" borderId="3" xfId="0" applyFont="1" applyFill="1" applyBorder="1" applyAlignment="1" applyProtection="1">
      <alignment vertical="center" wrapText="1" readingOrder="1"/>
      <protection locked="0"/>
    </xf>
    <xf numFmtId="0" fontId="10" fillId="17" borderId="3" xfId="0" applyFont="1" applyFill="1" applyBorder="1"/>
    <xf numFmtId="164" fontId="10" fillId="1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1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2" borderId="2" xfId="0" applyNumberFormat="1" applyFont="1" applyFill="1" applyBorder="1" applyAlignment="1" applyProtection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Normalno" xfId="0" builtinId="0"/>
    <cellStyle name="Normalno 3" xfId="1"/>
    <cellStyle name="Obično_bilanca" xfId="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6"/>
  <sheetViews>
    <sheetView tabSelected="1" zoomScale="66" zoomScaleNormal="66" workbookViewId="0">
      <selection activeCell="A9" sqref="A9:J9"/>
    </sheetView>
  </sheetViews>
  <sheetFormatPr defaultRowHeight="15" x14ac:dyDescent="0.25"/>
  <cols>
    <col min="1" max="1" width="8.28515625" customWidth="1"/>
    <col min="2" max="2" width="9.42578125" customWidth="1"/>
    <col min="5" max="5" width="12.7109375" customWidth="1"/>
    <col min="6" max="6" width="20.140625" customWidth="1"/>
    <col min="7" max="7" width="20.42578125" customWidth="1"/>
    <col min="8" max="8" width="18.85546875" customWidth="1"/>
    <col min="9" max="9" width="17.5703125" customWidth="1"/>
    <col min="10" max="10" width="9.140625" customWidth="1"/>
    <col min="11" max="11" width="9.5703125" customWidth="1"/>
  </cols>
  <sheetData>
    <row r="2" spans="1:12" ht="15.75" x14ac:dyDescent="0.25">
      <c r="A2" s="98" t="s">
        <v>248</v>
      </c>
      <c r="B2" s="99"/>
      <c r="C2" s="99"/>
      <c r="D2" s="99"/>
      <c r="E2" s="99"/>
      <c r="F2" s="99"/>
      <c r="G2" s="99"/>
      <c r="H2" s="99"/>
      <c r="I2" s="253"/>
      <c r="J2" s="254"/>
      <c r="K2" s="255"/>
      <c r="L2" s="251"/>
    </row>
    <row r="3" spans="1:12" ht="15.75" x14ac:dyDescent="0.25">
      <c r="A3" s="100" t="s">
        <v>251</v>
      </c>
      <c r="B3" s="94"/>
      <c r="C3" s="94"/>
      <c r="D3" s="94"/>
      <c r="E3" s="94"/>
      <c r="F3" s="94"/>
      <c r="G3" s="94"/>
      <c r="H3" s="94"/>
      <c r="I3" s="250"/>
      <c r="J3" s="251"/>
      <c r="K3" s="256"/>
      <c r="L3" s="251"/>
    </row>
    <row r="4" spans="1:12" ht="15.75" x14ac:dyDescent="0.25">
      <c r="A4" s="258" t="s">
        <v>249</v>
      </c>
      <c r="B4" s="259"/>
      <c r="C4" s="259"/>
      <c r="D4" s="259"/>
      <c r="E4" s="259"/>
      <c r="F4" s="259"/>
      <c r="G4" s="259"/>
      <c r="H4" s="259"/>
      <c r="I4" s="260"/>
      <c r="J4" s="257"/>
      <c r="K4" s="95"/>
      <c r="L4" s="251"/>
    </row>
    <row r="5" spans="1:12" x14ac:dyDescent="0.25">
      <c r="A5" s="252"/>
      <c r="B5" s="252"/>
      <c r="C5" s="252"/>
      <c r="D5" s="252"/>
      <c r="E5" s="252"/>
      <c r="F5" s="252"/>
      <c r="G5" s="252"/>
      <c r="H5" s="252"/>
      <c r="I5" s="251"/>
      <c r="J5" s="251"/>
      <c r="K5" s="251"/>
      <c r="L5" s="251"/>
    </row>
    <row r="6" spans="1:12" x14ac:dyDescent="0.25">
      <c r="B6" s="93"/>
      <c r="C6" s="93"/>
      <c r="D6" s="93"/>
      <c r="E6" s="93"/>
      <c r="F6" s="93"/>
      <c r="G6" s="93"/>
      <c r="H6" s="93"/>
      <c r="I6" s="93"/>
    </row>
    <row r="7" spans="1:12" ht="42" customHeight="1" x14ac:dyDescent="0.25">
      <c r="A7" s="45"/>
      <c r="B7" s="162" t="s">
        <v>250</v>
      </c>
      <c r="C7" s="269" t="s">
        <v>281</v>
      </c>
      <c r="D7" s="269"/>
      <c r="E7" s="269"/>
      <c r="F7" s="269"/>
      <c r="G7" s="269"/>
      <c r="H7" s="269"/>
      <c r="I7" s="269"/>
      <c r="J7" s="163"/>
    </row>
    <row r="8" spans="1:12" ht="18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2" ht="15.75" x14ac:dyDescent="0.25">
      <c r="A9" s="281" t="s">
        <v>8</v>
      </c>
      <c r="B9" s="281"/>
      <c r="C9" s="281"/>
      <c r="D9" s="281"/>
      <c r="E9" s="281"/>
      <c r="F9" s="281"/>
      <c r="G9" s="281"/>
      <c r="H9" s="281"/>
      <c r="I9" s="282"/>
      <c r="J9" s="282"/>
    </row>
    <row r="10" spans="1:12" ht="12" customHeight="1" x14ac:dyDescent="0.25">
      <c r="A10" s="283"/>
      <c r="B10" s="283"/>
      <c r="C10" s="283"/>
      <c r="D10" s="11"/>
      <c r="E10" s="11"/>
      <c r="F10" s="11"/>
      <c r="G10" s="11"/>
      <c r="H10" s="11"/>
      <c r="I10" s="2"/>
      <c r="J10" s="2"/>
    </row>
    <row r="11" spans="1:12" ht="18" customHeight="1" x14ac:dyDescent="0.25">
      <c r="A11" s="281" t="s">
        <v>253</v>
      </c>
      <c r="B11" s="284"/>
      <c r="C11" s="284"/>
      <c r="D11" s="284"/>
      <c r="E11" s="284"/>
      <c r="F11" s="284"/>
      <c r="G11" s="284"/>
      <c r="H11" s="284"/>
      <c r="I11" s="284"/>
      <c r="J11" s="284"/>
    </row>
    <row r="12" spans="1:12" ht="18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</row>
    <row r="13" spans="1:12" x14ac:dyDescent="0.25">
      <c r="A13" s="286" t="s">
        <v>33</v>
      </c>
      <c r="B13" s="286"/>
      <c r="C13" s="286"/>
      <c r="D13" s="286"/>
      <c r="E13" s="286"/>
      <c r="F13" s="3"/>
      <c r="G13" s="3"/>
      <c r="H13" s="3"/>
      <c r="I13" s="3"/>
      <c r="J13" s="12"/>
    </row>
    <row r="14" spans="1:12" ht="37.5" customHeight="1" x14ac:dyDescent="0.25">
      <c r="A14" s="292" t="s">
        <v>6</v>
      </c>
      <c r="B14" s="292"/>
      <c r="C14" s="292"/>
      <c r="D14" s="292"/>
      <c r="E14" s="292"/>
      <c r="F14" s="96" t="s">
        <v>215</v>
      </c>
      <c r="G14" s="97" t="s">
        <v>267</v>
      </c>
      <c r="H14" s="97" t="s">
        <v>268</v>
      </c>
      <c r="I14" s="96" t="s">
        <v>266</v>
      </c>
      <c r="J14" s="97" t="s">
        <v>10</v>
      </c>
      <c r="K14" s="97" t="s">
        <v>10</v>
      </c>
    </row>
    <row r="15" spans="1:12" s="17" customFormat="1" ht="11.25" x14ac:dyDescent="0.2">
      <c r="A15" s="288">
        <v>1</v>
      </c>
      <c r="B15" s="288"/>
      <c r="C15" s="288"/>
      <c r="D15" s="288"/>
      <c r="E15" s="288"/>
      <c r="F15" s="16">
        <v>2</v>
      </c>
      <c r="G15" s="15">
        <v>3</v>
      </c>
      <c r="H15" s="15">
        <v>4</v>
      </c>
      <c r="I15" s="15">
        <v>5</v>
      </c>
      <c r="J15" s="15" t="s">
        <v>12</v>
      </c>
      <c r="K15" s="15" t="s">
        <v>13</v>
      </c>
    </row>
    <row r="16" spans="1:12" x14ac:dyDescent="0.25">
      <c r="A16" s="276" t="s">
        <v>0</v>
      </c>
      <c r="B16" s="289"/>
      <c r="C16" s="289"/>
      <c r="D16" s="289"/>
      <c r="E16" s="290"/>
      <c r="F16" s="190">
        <f>SUM(F17:F18)</f>
        <v>1929148.61</v>
      </c>
      <c r="G16" s="191">
        <f t="shared" ref="G16" si="0">G17+G18</f>
        <v>2282551.5099999998</v>
      </c>
      <c r="H16" s="190">
        <f>SUM(H17:H18)</f>
        <v>2423752.91</v>
      </c>
      <c r="I16" s="190">
        <f>SUM(I17:I18)</f>
        <v>2139197.4</v>
      </c>
      <c r="J16" s="190">
        <f t="shared" ref="J16:J21" si="1">IFERROR(I16/F16*100,"")</f>
        <v>110.88816014023925</v>
      </c>
      <c r="K16" s="190">
        <f t="shared" ref="K16:K21" si="2">IFERROR(I16/G16*100,"")</f>
        <v>93.719567362578388</v>
      </c>
    </row>
    <row r="17" spans="1:22" x14ac:dyDescent="0.25">
      <c r="A17" s="277" t="s">
        <v>24</v>
      </c>
      <c r="B17" s="278"/>
      <c r="C17" s="278"/>
      <c r="D17" s="278"/>
      <c r="E17" s="291"/>
      <c r="F17" s="192">
        <v>1929148.61</v>
      </c>
      <c r="G17" s="193">
        <v>2282551.5099999998</v>
      </c>
      <c r="H17" s="194">
        <v>2423752.91</v>
      </c>
      <c r="I17" s="194">
        <v>2139197.4</v>
      </c>
      <c r="J17" s="192">
        <f t="shared" si="1"/>
        <v>110.88816014023925</v>
      </c>
      <c r="K17" s="192">
        <f t="shared" si="2"/>
        <v>93.719567362578388</v>
      </c>
    </row>
    <row r="18" spans="1:22" x14ac:dyDescent="0.25">
      <c r="A18" s="293" t="s">
        <v>25</v>
      </c>
      <c r="B18" s="291"/>
      <c r="C18" s="291"/>
      <c r="D18" s="291"/>
      <c r="E18" s="291"/>
      <c r="F18" s="194">
        <v>0</v>
      </c>
      <c r="G18" s="193">
        <v>0</v>
      </c>
      <c r="H18" s="195"/>
      <c r="I18" s="194">
        <v>0</v>
      </c>
      <c r="J18" s="196" t="str">
        <f t="shared" si="1"/>
        <v/>
      </c>
      <c r="K18" s="196" t="str">
        <f t="shared" si="2"/>
        <v/>
      </c>
    </row>
    <row r="19" spans="1:22" x14ac:dyDescent="0.25">
      <c r="A19" s="273" t="s">
        <v>1</v>
      </c>
      <c r="B19" s="274"/>
      <c r="C19" s="274"/>
      <c r="D19" s="274"/>
      <c r="E19" s="275"/>
      <c r="F19" s="190">
        <f>SUM(F20:F21)</f>
        <v>1923734</v>
      </c>
      <c r="G19" s="191">
        <f t="shared" ref="G19" si="3">G20+G21</f>
        <v>2282551.5099999998</v>
      </c>
      <c r="H19" s="190">
        <f>SUM(H20:H21)</f>
        <v>2423752.91</v>
      </c>
      <c r="I19" s="190">
        <f>SUM(I20:I21)</f>
        <v>2301403.41</v>
      </c>
      <c r="J19" s="190">
        <f t="shared" si="1"/>
        <v>119.6321014235856</v>
      </c>
      <c r="K19" s="190">
        <f t="shared" si="2"/>
        <v>100.82591345331788</v>
      </c>
    </row>
    <row r="20" spans="1:22" x14ac:dyDescent="0.25">
      <c r="A20" s="295" t="s">
        <v>26</v>
      </c>
      <c r="B20" s="278"/>
      <c r="C20" s="278"/>
      <c r="D20" s="278"/>
      <c r="E20" s="278"/>
      <c r="F20" s="194">
        <v>1921663.26</v>
      </c>
      <c r="G20" s="193">
        <v>2279451.5099999998</v>
      </c>
      <c r="H20" s="194">
        <v>2412271.08</v>
      </c>
      <c r="I20" s="194">
        <v>2295499.2400000002</v>
      </c>
      <c r="J20" s="192">
        <f t="shared" si="1"/>
        <v>119.45377152082308</v>
      </c>
      <c r="K20" s="192">
        <f t="shared" si="2"/>
        <v>100.70401716946374</v>
      </c>
    </row>
    <row r="21" spans="1:22" x14ac:dyDescent="0.25">
      <c r="A21" s="296" t="s">
        <v>27</v>
      </c>
      <c r="B21" s="291"/>
      <c r="C21" s="291"/>
      <c r="D21" s="291"/>
      <c r="E21" s="291"/>
      <c r="F21" s="197">
        <v>2070.7399999999998</v>
      </c>
      <c r="G21" s="193">
        <v>3100</v>
      </c>
      <c r="H21" s="197">
        <v>11481.83</v>
      </c>
      <c r="I21" s="197">
        <v>5904.17</v>
      </c>
      <c r="J21" s="192">
        <f t="shared" si="1"/>
        <v>285.12367559423205</v>
      </c>
      <c r="K21" s="192">
        <f t="shared" si="2"/>
        <v>190.45709677419356</v>
      </c>
    </row>
    <row r="22" spans="1:22" ht="14.25" customHeight="1" x14ac:dyDescent="0.25">
      <c r="A22" s="294" t="s">
        <v>32</v>
      </c>
      <c r="B22" s="289"/>
      <c r="C22" s="289"/>
      <c r="D22" s="289"/>
      <c r="E22" s="289"/>
      <c r="F22" s="190">
        <f>F16-F19</f>
        <v>5414.6100000001024</v>
      </c>
      <c r="G22" s="191">
        <f t="shared" ref="G22" si="4">G16-G19</f>
        <v>0</v>
      </c>
      <c r="H22" s="190">
        <f>H16-H19</f>
        <v>0</v>
      </c>
      <c r="I22" s="198">
        <f>I16-I19</f>
        <v>-162206.01000000024</v>
      </c>
      <c r="J22" s="190"/>
      <c r="K22" s="190"/>
    </row>
    <row r="23" spans="1:22" ht="18" x14ac:dyDescent="0.25">
      <c r="A23" s="199"/>
      <c r="B23" s="200"/>
      <c r="C23" s="200"/>
      <c r="D23" s="200"/>
      <c r="E23" s="200"/>
      <c r="F23" s="200"/>
      <c r="G23" s="200"/>
      <c r="H23" s="201"/>
      <c r="I23" s="201"/>
      <c r="J23" s="201"/>
      <c r="K23" s="201"/>
    </row>
    <row r="24" spans="1:22" ht="18" customHeight="1" x14ac:dyDescent="0.25">
      <c r="A24" s="297" t="s">
        <v>254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02"/>
    </row>
    <row r="25" spans="1:22" ht="25.5" x14ac:dyDescent="0.25">
      <c r="A25" s="287" t="s">
        <v>6</v>
      </c>
      <c r="B25" s="287"/>
      <c r="C25" s="287"/>
      <c r="D25" s="287"/>
      <c r="E25" s="287"/>
      <c r="F25" s="203" t="s">
        <v>215</v>
      </c>
      <c r="G25" s="204" t="s">
        <v>267</v>
      </c>
      <c r="H25" s="204" t="s">
        <v>268</v>
      </c>
      <c r="I25" s="203" t="s">
        <v>266</v>
      </c>
      <c r="J25" s="204" t="s">
        <v>10</v>
      </c>
      <c r="K25" s="204" t="s">
        <v>10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s="17" customFormat="1" ht="11.25" x14ac:dyDescent="0.2">
      <c r="A26" s="285">
        <v>1</v>
      </c>
      <c r="B26" s="285"/>
      <c r="C26" s="285"/>
      <c r="D26" s="285"/>
      <c r="E26" s="285"/>
      <c r="F26" s="205">
        <v>2</v>
      </c>
      <c r="G26" s="206">
        <v>3</v>
      </c>
      <c r="H26" s="206">
        <v>4</v>
      </c>
      <c r="I26" s="206">
        <v>5</v>
      </c>
      <c r="J26" s="206" t="s">
        <v>12</v>
      </c>
      <c r="K26" s="206" t="s">
        <v>13</v>
      </c>
    </row>
    <row r="27" spans="1:22" ht="27" customHeight="1" x14ac:dyDescent="0.25">
      <c r="A27" s="277" t="s">
        <v>28</v>
      </c>
      <c r="B27" s="277"/>
      <c r="C27" s="277"/>
      <c r="D27" s="277"/>
      <c r="E27" s="277"/>
      <c r="F27" s="197">
        <v>0</v>
      </c>
      <c r="G27" s="207">
        <v>0</v>
      </c>
      <c r="H27" s="207">
        <v>0</v>
      </c>
      <c r="I27" s="207">
        <v>0</v>
      </c>
      <c r="J27" s="192" t="str">
        <f>IFERROR(I27/F27*100,"")</f>
        <v/>
      </c>
      <c r="K27" s="192" t="str">
        <f>IFERROR(J27/G27*100,"")</f>
        <v/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8.5" customHeight="1" x14ac:dyDescent="0.25">
      <c r="A28" s="277" t="s">
        <v>29</v>
      </c>
      <c r="B28" s="278"/>
      <c r="C28" s="278"/>
      <c r="D28" s="278"/>
      <c r="E28" s="278"/>
      <c r="F28" s="197">
        <v>0</v>
      </c>
      <c r="G28" s="207">
        <v>0</v>
      </c>
      <c r="H28" s="207">
        <v>0</v>
      </c>
      <c r="I28" s="207">
        <v>0</v>
      </c>
      <c r="J28" s="192" t="str">
        <f>IFERROR(I28/F28*100,"")</f>
        <v/>
      </c>
      <c r="K28" s="192" t="str">
        <f>IFERROR(J28/G28*100,"")</f>
        <v/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s="22" customFormat="1" ht="15" customHeight="1" x14ac:dyDescent="0.25">
      <c r="A29" s="276" t="s">
        <v>30</v>
      </c>
      <c r="B29" s="276"/>
      <c r="C29" s="276"/>
      <c r="D29" s="276"/>
      <c r="E29" s="276"/>
      <c r="F29" s="190">
        <v>0</v>
      </c>
      <c r="G29" s="190">
        <v>0</v>
      </c>
      <c r="H29" s="190">
        <v>0</v>
      </c>
      <c r="I29" s="190">
        <v>0</v>
      </c>
      <c r="J29" s="208"/>
      <c r="K29" s="208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22" customFormat="1" ht="15" customHeight="1" x14ac:dyDescent="0.25">
      <c r="A30" s="209"/>
      <c r="B30" s="209"/>
      <c r="C30" s="209"/>
      <c r="D30" s="209"/>
      <c r="E30" s="209"/>
      <c r="F30" s="210"/>
      <c r="G30" s="210"/>
      <c r="H30" s="210"/>
      <c r="I30" s="210"/>
      <c r="J30" s="210"/>
      <c r="K30" s="21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22" customFormat="1" ht="15" customHeight="1" x14ac:dyDescent="0.25">
      <c r="A31" s="297" t="s">
        <v>255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02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s="22" customFormat="1" ht="33.75" customHeight="1" x14ac:dyDescent="0.25">
      <c r="A32" s="287" t="s">
        <v>6</v>
      </c>
      <c r="B32" s="287"/>
      <c r="C32" s="287"/>
      <c r="D32" s="287"/>
      <c r="E32" s="287"/>
      <c r="F32" s="203" t="s">
        <v>215</v>
      </c>
      <c r="G32" s="204" t="s">
        <v>267</v>
      </c>
      <c r="H32" s="204" t="s">
        <v>268</v>
      </c>
      <c r="I32" s="203" t="s">
        <v>266</v>
      </c>
      <c r="J32" s="204" t="s">
        <v>10</v>
      </c>
      <c r="K32" s="204" t="s">
        <v>10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s="22" customFormat="1" ht="12" customHeight="1" x14ac:dyDescent="0.25">
      <c r="A33" s="285">
        <v>1</v>
      </c>
      <c r="B33" s="285"/>
      <c r="C33" s="285"/>
      <c r="D33" s="285"/>
      <c r="E33" s="285"/>
      <c r="F33" s="205">
        <v>2</v>
      </c>
      <c r="G33" s="206">
        <v>3</v>
      </c>
      <c r="H33" s="206">
        <v>4</v>
      </c>
      <c r="I33" s="206">
        <v>5</v>
      </c>
      <c r="J33" s="206" t="s">
        <v>12</v>
      </c>
      <c r="K33" s="206" t="s">
        <v>13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s="22" customFormat="1" ht="24" customHeight="1" x14ac:dyDescent="0.25">
      <c r="A34" s="276" t="s">
        <v>261</v>
      </c>
      <c r="B34" s="276"/>
      <c r="C34" s="276"/>
      <c r="D34" s="276"/>
      <c r="E34" s="276"/>
      <c r="F34" s="190">
        <f t="shared" ref="F34:K34" si="5">SUM(F35)</f>
        <v>4735.88</v>
      </c>
      <c r="G34" s="190">
        <f t="shared" si="5"/>
        <v>0</v>
      </c>
      <c r="H34" s="190">
        <f t="shared" si="5"/>
        <v>17032.740000000002</v>
      </c>
      <c r="I34" s="190">
        <f t="shared" si="5"/>
        <v>10509.78</v>
      </c>
      <c r="J34" s="190">
        <f t="shared" si="5"/>
        <v>221.91820738701148</v>
      </c>
      <c r="K34" s="190">
        <f t="shared" si="5"/>
        <v>61.703401801471749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ht="26.25" customHeight="1" x14ac:dyDescent="0.25">
      <c r="A35" s="279" t="s">
        <v>260</v>
      </c>
      <c r="B35" s="280"/>
      <c r="C35" s="280"/>
      <c r="D35" s="280"/>
      <c r="E35" s="280"/>
      <c r="F35" s="192">
        <v>4735.88</v>
      </c>
      <c r="G35" s="192">
        <v>0</v>
      </c>
      <c r="H35" s="192">
        <v>17032.740000000002</v>
      </c>
      <c r="I35" s="192">
        <v>10509.78</v>
      </c>
      <c r="J35" s="192">
        <f>SUM(I35/F35)*100</f>
        <v>221.91820738701148</v>
      </c>
      <c r="K35" s="192">
        <f>SUM(I35/H35)*100</f>
        <v>61.703401801471749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ht="15.75" customHeight="1" x14ac:dyDescent="0.25">
      <c r="A36" s="8"/>
      <c r="B36" s="9"/>
      <c r="C36" s="9"/>
      <c r="D36" s="9"/>
      <c r="E36" s="9"/>
      <c r="F36" s="10"/>
      <c r="G36" s="10"/>
      <c r="H36" s="10"/>
      <c r="I36" s="10"/>
      <c r="J36" s="10"/>
    </row>
    <row r="37" spans="1:22" x14ac:dyDescent="0.25">
      <c r="A37" s="101" t="s">
        <v>315</v>
      </c>
      <c r="B37" s="101"/>
      <c r="C37" s="53"/>
      <c r="D37" s="53"/>
      <c r="E37" s="270"/>
      <c r="F37" s="270"/>
      <c r="G37" s="270"/>
      <c r="H37" s="270"/>
      <c r="I37" s="270"/>
      <c r="J37" s="270"/>
    </row>
    <row r="38" spans="1:22" x14ac:dyDescent="0.25">
      <c r="A38" s="101" t="s">
        <v>318</v>
      </c>
      <c r="B38" s="101"/>
      <c r="C38" s="53"/>
      <c r="D38" s="53"/>
      <c r="E38" s="92"/>
      <c r="F38" s="92"/>
      <c r="G38" s="92"/>
      <c r="H38" s="92"/>
      <c r="I38" s="92"/>
      <c r="J38" s="92"/>
    </row>
    <row r="39" spans="1:22" x14ac:dyDescent="0.25">
      <c r="A39" s="271" t="s">
        <v>316</v>
      </c>
      <c r="B39" s="271"/>
      <c r="C39" s="271"/>
      <c r="D39" s="137"/>
      <c r="E39" s="272"/>
      <c r="F39" s="272"/>
      <c r="G39" s="272"/>
      <c r="H39" s="272"/>
      <c r="I39" s="53"/>
      <c r="J39" s="53"/>
    </row>
    <row r="40" spans="1:22" x14ac:dyDescent="0.25">
      <c r="A40" s="55"/>
      <c r="B40" s="55"/>
      <c r="C40" s="55"/>
      <c r="D40" s="55"/>
      <c r="E40" s="272"/>
      <c r="F40" s="272"/>
      <c r="G40" s="272"/>
      <c r="H40" s="272"/>
      <c r="J40" s="53"/>
    </row>
    <row r="41" spans="1:22" ht="15" customHeight="1" x14ac:dyDescent="0.25">
      <c r="A41" s="53" t="s">
        <v>201</v>
      </c>
      <c r="B41" s="53"/>
      <c r="C41" s="53"/>
      <c r="D41" s="53"/>
      <c r="E41" s="53"/>
      <c r="F41" s="53"/>
      <c r="G41" s="53"/>
      <c r="H41" s="159"/>
      <c r="I41" s="160"/>
      <c r="J41" s="53"/>
      <c r="K41" s="161"/>
    </row>
    <row r="42" spans="1:22" ht="13.5" customHeight="1" x14ac:dyDescent="0.25">
      <c r="A42" s="53" t="s">
        <v>202</v>
      </c>
      <c r="B42" s="53"/>
      <c r="C42" s="53"/>
      <c r="D42" s="53"/>
      <c r="E42" s="53"/>
      <c r="F42" s="53"/>
      <c r="G42" s="53"/>
      <c r="H42" s="159"/>
      <c r="I42" s="53"/>
      <c r="J42" s="53"/>
      <c r="K42" s="161"/>
    </row>
    <row r="43" spans="1:22" x14ac:dyDescent="0.25">
      <c r="A43" s="53" t="s">
        <v>203</v>
      </c>
      <c r="B43" s="53"/>
      <c r="C43" s="53"/>
      <c r="D43" s="53"/>
      <c r="E43" s="53"/>
      <c r="F43" s="53"/>
      <c r="G43" s="53"/>
      <c r="H43" s="159"/>
      <c r="I43" s="53" t="s">
        <v>204</v>
      </c>
      <c r="J43" s="160"/>
      <c r="K43" s="161"/>
    </row>
    <row r="44" spans="1:22" ht="14.25" customHeight="1" x14ac:dyDescent="0.25">
      <c r="A44" s="53"/>
      <c r="B44" s="53"/>
      <c r="C44" s="53"/>
      <c r="D44" s="53"/>
      <c r="E44" s="53"/>
      <c r="F44" s="53"/>
      <c r="G44" s="53"/>
      <c r="H44" s="159"/>
      <c r="I44" s="53" t="s">
        <v>205</v>
      </c>
      <c r="J44" s="160"/>
      <c r="K44" s="161"/>
    </row>
    <row r="45" spans="1:22" x14ac:dyDescent="0.25">
      <c r="A45" s="53"/>
      <c r="B45" s="53"/>
      <c r="C45" s="53"/>
      <c r="D45" s="53"/>
      <c r="E45" s="53"/>
      <c r="F45" s="53"/>
      <c r="G45" s="53"/>
      <c r="H45" s="159"/>
      <c r="I45" s="53" t="s">
        <v>206</v>
      </c>
      <c r="J45" s="160"/>
      <c r="K45" s="161"/>
    </row>
    <row r="46" spans="1:22" x14ac:dyDescent="0.25">
      <c r="A46" s="102"/>
      <c r="B46" s="102"/>
      <c r="C46" s="102"/>
      <c r="D46" s="102"/>
      <c r="E46" s="102"/>
      <c r="F46" s="102"/>
      <c r="G46" s="102"/>
      <c r="H46" s="102"/>
      <c r="I46" s="102"/>
      <c r="J46" s="102"/>
    </row>
  </sheetData>
  <mergeCells count="29">
    <mergeCell ref="E40:H40"/>
    <mergeCell ref="A13:E13"/>
    <mergeCell ref="A25:E25"/>
    <mergeCell ref="A26:E26"/>
    <mergeCell ref="A27:E27"/>
    <mergeCell ref="A15:E15"/>
    <mergeCell ref="A16:E16"/>
    <mergeCell ref="A17:E17"/>
    <mergeCell ref="A14:E14"/>
    <mergeCell ref="A18:E18"/>
    <mergeCell ref="A22:E22"/>
    <mergeCell ref="A20:E20"/>
    <mergeCell ref="A21:E21"/>
    <mergeCell ref="A24:J24"/>
    <mergeCell ref="A31:J31"/>
    <mergeCell ref="A32:E32"/>
    <mergeCell ref="C7:I7"/>
    <mergeCell ref="E37:J37"/>
    <mergeCell ref="A39:C39"/>
    <mergeCell ref="E39:H39"/>
    <mergeCell ref="A19:E19"/>
    <mergeCell ref="A29:E29"/>
    <mergeCell ref="A28:E28"/>
    <mergeCell ref="A34:E34"/>
    <mergeCell ref="A35:E35"/>
    <mergeCell ref="A9:J9"/>
    <mergeCell ref="A10:C10"/>
    <mergeCell ref="A11:J11"/>
    <mergeCell ref="A33:E3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zoomScale="93" zoomScaleNormal="93" workbookViewId="0">
      <selection activeCell="F12" sqref="F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6.28515625" customWidth="1"/>
    <col min="5" max="5" width="48" customWidth="1"/>
    <col min="6" max="6" width="21.42578125" customWidth="1"/>
    <col min="7" max="7" width="21" customWidth="1"/>
    <col min="8" max="8" width="20.85546875" customWidth="1"/>
    <col min="9" max="9" width="19.7109375" customWidth="1"/>
    <col min="10" max="11" width="15.7109375" customWidth="1"/>
  </cols>
  <sheetData>
    <row r="1" spans="1:11" ht="21" x14ac:dyDescent="0.35">
      <c r="A1" s="46" t="s">
        <v>106</v>
      </c>
    </row>
    <row r="2" spans="1:11" ht="18" customHeight="1" x14ac:dyDescent="0.25">
      <c r="A2" s="281" t="s">
        <v>31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 ht="18" x14ac:dyDescent="0.25">
      <c r="A3" s="1"/>
      <c r="B3" s="1"/>
      <c r="C3" s="1"/>
      <c r="D3" s="11"/>
      <c r="E3" s="1"/>
      <c r="F3" s="1"/>
      <c r="G3" s="1"/>
      <c r="H3" s="1"/>
      <c r="I3" s="2"/>
      <c r="J3" s="2"/>
    </row>
    <row r="4" spans="1:11" ht="15.75" customHeight="1" x14ac:dyDescent="0.25">
      <c r="A4" s="281" t="s">
        <v>11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</row>
    <row r="5" spans="1:11" ht="18" x14ac:dyDescent="0.25">
      <c r="A5" s="1"/>
      <c r="B5" s="1"/>
      <c r="C5" s="1"/>
      <c r="D5" s="11"/>
      <c r="E5" s="1"/>
      <c r="F5" s="1"/>
      <c r="G5" s="1"/>
      <c r="H5" s="1"/>
      <c r="I5" s="2"/>
      <c r="J5" s="2"/>
    </row>
    <row r="6" spans="1:11" ht="32.25" customHeight="1" x14ac:dyDescent="0.25">
      <c r="A6" s="299" t="s">
        <v>6</v>
      </c>
      <c r="B6" s="300"/>
      <c r="C6" s="300"/>
      <c r="D6" s="300"/>
      <c r="E6" s="301"/>
      <c r="F6" s="21" t="s">
        <v>209</v>
      </c>
      <c r="G6" s="21" t="s">
        <v>267</v>
      </c>
      <c r="H6" s="21" t="s">
        <v>271</v>
      </c>
      <c r="I6" s="21" t="s">
        <v>266</v>
      </c>
      <c r="J6" s="21" t="s">
        <v>10</v>
      </c>
      <c r="K6" s="21" t="s">
        <v>22</v>
      </c>
    </row>
    <row r="7" spans="1:11" ht="10.5" customHeight="1" x14ac:dyDescent="0.25">
      <c r="A7" s="302">
        <v>1</v>
      </c>
      <c r="B7" s="303"/>
      <c r="C7" s="303"/>
      <c r="D7" s="303"/>
      <c r="E7" s="304"/>
      <c r="F7" s="15">
        <v>2</v>
      </c>
      <c r="G7" s="15">
        <v>3</v>
      </c>
      <c r="H7" s="15">
        <v>4</v>
      </c>
      <c r="I7" s="15">
        <v>5</v>
      </c>
      <c r="J7" s="15" t="s">
        <v>12</v>
      </c>
      <c r="K7" s="15" t="s">
        <v>13</v>
      </c>
    </row>
    <row r="8" spans="1:11" ht="20.100000000000001" customHeight="1" x14ac:dyDescent="0.25">
      <c r="A8" s="27"/>
      <c r="B8" s="27"/>
      <c r="C8" s="27"/>
      <c r="D8" s="27"/>
      <c r="E8" s="27" t="s">
        <v>23</v>
      </c>
      <c r="F8" s="188">
        <f>SUM(F9+F35)</f>
        <v>1929148.6099999999</v>
      </c>
      <c r="G8" s="188">
        <f>SUM(G9+G35)</f>
        <v>2282551.5099999998</v>
      </c>
      <c r="H8" s="188">
        <f>SUM(H9+H35)</f>
        <v>2423752.91</v>
      </c>
      <c r="I8" s="188">
        <f>SUM(I9+I35)</f>
        <v>2139197.4000000004</v>
      </c>
      <c r="J8" s="64">
        <f>IFERROR(I8/F8*100,"")</f>
        <v>110.88816014023931</v>
      </c>
      <c r="K8" s="64">
        <f>IFERROR(I8/G8*100,"")</f>
        <v>93.719567362578402</v>
      </c>
    </row>
    <row r="9" spans="1:11" ht="20.100000000000001" customHeight="1" x14ac:dyDescent="0.25">
      <c r="A9" s="104">
        <v>6</v>
      </c>
      <c r="B9" s="104"/>
      <c r="C9" s="104"/>
      <c r="D9" s="104"/>
      <c r="E9" s="104" t="s">
        <v>2</v>
      </c>
      <c r="F9" s="189">
        <f>SUM(F10+F19+F25+F28+F31)</f>
        <v>1924412.73</v>
      </c>
      <c r="G9" s="189">
        <f>SUM(G10+G19+G25+G28+G31)</f>
        <v>2282551.5099999998</v>
      </c>
      <c r="H9" s="189">
        <f>SUM(H10+H19+H25+H28+H31)</f>
        <v>2406720.17</v>
      </c>
      <c r="I9" s="189">
        <f>SUM(I10+I19+I25+I28+I31)</f>
        <v>2139197.4000000004</v>
      </c>
      <c r="J9" s="132">
        <f t="shared" ref="J9:J34" si="0">IFERROR(I9/F9*100,"")</f>
        <v>111.16105015580521</v>
      </c>
      <c r="K9" s="132">
        <f t="shared" ref="K9:K35" si="1">IFERROR(I9/G9*100,"")</f>
        <v>93.719567362578402</v>
      </c>
    </row>
    <row r="10" spans="1:11" ht="25.5" customHeight="1" x14ac:dyDescent="0.25">
      <c r="A10" s="27"/>
      <c r="B10" s="28">
        <v>63</v>
      </c>
      <c r="C10" s="28"/>
      <c r="D10" s="28"/>
      <c r="E10" s="28" t="s">
        <v>14</v>
      </c>
      <c r="F10" s="188">
        <f>SUM(F11+F14+F16)</f>
        <v>1787793.45</v>
      </c>
      <c r="G10" s="188">
        <f>SUM(G11)+G14+G16</f>
        <v>2137074.15</v>
      </c>
      <c r="H10" s="188">
        <f>SUM(H11+H14+H16)</f>
        <v>2130192.52</v>
      </c>
      <c r="I10" s="188">
        <f>SUM(I11+I14+I16)</f>
        <v>1863261.34</v>
      </c>
      <c r="J10" s="64">
        <f t="shared" si="0"/>
        <v>104.22128686062699</v>
      </c>
      <c r="K10" s="64">
        <f>IFERROR(I10/G10*100,"")</f>
        <v>87.187491365238785</v>
      </c>
    </row>
    <row r="11" spans="1:11" ht="20.100000000000001" customHeight="1" x14ac:dyDescent="0.25">
      <c r="A11" s="23"/>
      <c r="B11" s="23"/>
      <c r="C11" s="23">
        <v>636</v>
      </c>
      <c r="D11" s="23"/>
      <c r="E11" s="23" t="s">
        <v>34</v>
      </c>
      <c r="F11" s="211">
        <f>SUM(F12:F13)</f>
        <v>1777659.17</v>
      </c>
      <c r="G11" s="32">
        <f>SUM(G12:G13)</f>
        <v>2089074.15</v>
      </c>
      <c r="H11" s="32">
        <v>2119692.52</v>
      </c>
      <c r="I11" s="211">
        <f>SUM(I12+I13)</f>
        <v>1853127.06</v>
      </c>
      <c r="J11" s="52"/>
      <c r="K11" s="52"/>
    </row>
    <row r="12" spans="1:11" ht="20.100000000000001" customHeight="1" x14ac:dyDescent="0.25">
      <c r="A12" s="5"/>
      <c r="B12" s="5"/>
      <c r="C12" s="5"/>
      <c r="D12" s="5">
        <v>6361</v>
      </c>
      <c r="E12" s="5" t="s">
        <v>35</v>
      </c>
      <c r="F12" s="212">
        <v>1776577.47</v>
      </c>
      <c r="G12" s="192">
        <v>2089074.15</v>
      </c>
      <c r="H12" s="192">
        <v>2119692.52</v>
      </c>
      <c r="I12" s="212">
        <v>1852045.36</v>
      </c>
      <c r="J12" s="65"/>
      <c r="K12" s="65"/>
    </row>
    <row r="13" spans="1:11" ht="20.100000000000001" customHeight="1" x14ac:dyDescent="0.25">
      <c r="A13" s="5"/>
      <c r="B13" s="5"/>
      <c r="C13" s="5"/>
      <c r="D13" s="5">
        <v>6362</v>
      </c>
      <c r="E13" s="5" t="s">
        <v>69</v>
      </c>
      <c r="F13" s="61">
        <v>1081.7</v>
      </c>
      <c r="G13" s="192">
        <v>0</v>
      </c>
      <c r="H13" s="192"/>
      <c r="I13" s="61">
        <v>1081.7</v>
      </c>
      <c r="J13" s="66"/>
      <c r="K13" s="66" t="str">
        <f t="shared" si="1"/>
        <v/>
      </c>
    </row>
    <row r="14" spans="1:11" ht="20.100000000000001" customHeight="1" x14ac:dyDescent="0.25">
      <c r="A14" s="23"/>
      <c r="B14" s="23"/>
      <c r="C14" s="23">
        <v>638</v>
      </c>
      <c r="D14" s="23"/>
      <c r="E14" s="23" t="s">
        <v>107</v>
      </c>
      <c r="F14" s="211">
        <f>SUM(F15)</f>
        <v>10134.280000000001</v>
      </c>
      <c r="G14" s="32">
        <v>48000</v>
      </c>
      <c r="H14" s="32">
        <v>10500</v>
      </c>
      <c r="I14" s="211">
        <f>SUM(I15)</f>
        <v>10134.280000000001</v>
      </c>
      <c r="J14" s="52"/>
      <c r="K14" s="52"/>
    </row>
    <row r="15" spans="1:11" ht="20.100000000000001" customHeight="1" x14ac:dyDescent="0.25">
      <c r="A15" s="5"/>
      <c r="B15" s="5"/>
      <c r="C15" s="5"/>
      <c r="D15" s="5">
        <v>6381</v>
      </c>
      <c r="E15" s="5" t="s">
        <v>107</v>
      </c>
      <c r="F15" s="61">
        <v>10134.280000000001</v>
      </c>
      <c r="G15" s="192">
        <v>48000</v>
      </c>
      <c r="H15" s="192">
        <v>10500</v>
      </c>
      <c r="I15" s="61">
        <v>10134.280000000001</v>
      </c>
      <c r="J15" s="66"/>
      <c r="K15" s="66"/>
    </row>
    <row r="16" spans="1:11" ht="20.100000000000001" customHeight="1" x14ac:dyDescent="0.25">
      <c r="A16" s="23"/>
      <c r="B16" s="23"/>
      <c r="C16" s="23">
        <v>639</v>
      </c>
      <c r="D16" s="23"/>
      <c r="E16" s="23" t="s">
        <v>108</v>
      </c>
      <c r="F16" s="211">
        <v>0</v>
      </c>
      <c r="G16" s="32">
        <f>SUM(G17:G18)</f>
        <v>0</v>
      </c>
      <c r="H16" s="32">
        <v>0</v>
      </c>
      <c r="I16" s="211">
        <v>0</v>
      </c>
      <c r="J16" s="52"/>
      <c r="K16" s="52"/>
    </row>
    <row r="17" spans="1:11" ht="20.100000000000001" customHeight="1" x14ac:dyDescent="0.25">
      <c r="A17" s="5"/>
      <c r="B17" s="5"/>
      <c r="C17" s="5"/>
      <c r="D17" s="5">
        <v>6391</v>
      </c>
      <c r="E17" s="5" t="s">
        <v>109</v>
      </c>
      <c r="F17" s="61">
        <v>0</v>
      </c>
      <c r="G17" s="192">
        <v>0</v>
      </c>
      <c r="H17" s="192"/>
      <c r="I17" s="61">
        <v>0</v>
      </c>
      <c r="J17" s="66"/>
      <c r="K17" s="66"/>
    </row>
    <row r="18" spans="1:11" ht="20.100000000000001" customHeight="1" x14ac:dyDescent="0.25">
      <c r="A18" s="5"/>
      <c r="B18" s="5"/>
      <c r="C18" s="5"/>
      <c r="D18" s="5">
        <v>6393</v>
      </c>
      <c r="E18" s="5" t="s">
        <v>110</v>
      </c>
      <c r="F18" s="61">
        <v>0</v>
      </c>
      <c r="G18" s="192">
        <v>0</v>
      </c>
      <c r="H18" s="192"/>
      <c r="I18" s="61">
        <v>0</v>
      </c>
      <c r="J18" s="66"/>
      <c r="K18" s="66"/>
    </row>
    <row r="19" spans="1:11" ht="20.100000000000001" customHeight="1" x14ac:dyDescent="0.25">
      <c r="A19" s="29"/>
      <c r="B19" s="29">
        <v>64</v>
      </c>
      <c r="C19" s="29"/>
      <c r="D19" s="29"/>
      <c r="E19" s="29" t="s">
        <v>78</v>
      </c>
      <c r="F19" s="213">
        <f>F20</f>
        <v>0.09</v>
      </c>
      <c r="G19" s="188">
        <v>20</v>
      </c>
      <c r="H19" s="188">
        <v>20</v>
      </c>
      <c r="I19" s="213">
        <f>I20</f>
        <v>12.1</v>
      </c>
      <c r="J19" s="64"/>
      <c r="K19" s="64">
        <f t="shared" si="1"/>
        <v>60.5</v>
      </c>
    </row>
    <row r="20" spans="1:11" ht="20.100000000000001" customHeight="1" x14ac:dyDescent="0.25">
      <c r="A20" s="23"/>
      <c r="B20" s="23"/>
      <c r="C20" s="23">
        <v>641</v>
      </c>
      <c r="D20" s="23"/>
      <c r="E20" s="23"/>
      <c r="F20" s="214">
        <f>F21</f>
        <v>0.09</v>
      </c>
      <c r="G20" s="32">
        <v>20</v>
      </c>
      <c r="H20" s="32">
        <v>20</v>
      </c>
      <c r="I20" s="214">
        <f>SUM(I21+I24)</f>
        <v>12.1</v>
      </c>
      <c r="J20" s="52"/>
      <c r="K20" s="52"/>
    </row>
    <row r="21" spans="1:11" ht="20.100000000000001" customHeight="1" x14ac:dyDescent="0.25">
      <c r="A21" s="5"/>
      <c r="B21" s="5"/>
      <c r="C21" s="5"/>
      <c r="D21" s="5">
        <v>6413</v>
      </c>
      <c r="E21" s="5" t="s">
        <v>111</v>
      </c>
      <c r="F21" s="212">
        <v>0.09</v>
      </c>
      <c r="G21" s="192">
        <v>20</v>
      </c>
      <c r="H21" s="192">
        <v>20</v>
      </c>
      <c r="I21" s="212">
        <v>0.15</v>
      </c>
      <c r="J21" s="65"/>
      <c r="K21" s="65"/>
    </row>
    <row r="22" spans="1:11" ht="20.100000000000001" customHeight="1" x14ac:dyDescent="0.25">
      <c r="A22" s="5"/>
      <c r="B22" s="5"/>
      <c r="C22" s="5"/>
      <c r="D22" s="5">
        <v>6414</v>
      </c>
      <c r="E22" s="5" t="s">
        <v>112</v>
      </c>
      <c r="F22" s="212"/>
      <c r="G22" s="192"/>
      <c r="H22" s="192"/>
      <c r="I22" s="212"/>
      <c r="J22" s="65"/>
      <c r="K22" s="65"/>
    </row>
    <row r="23" spans="1:11" ht="20.100000000000001" customHeight="1" x14ac:dyDescent="0.25">
      <c r="A23" s="5"/>
      <c r="B23" s="5"/>
      <c r="C23" s="5">
        <v>642</v>
      </c>
      <c r="D23" s="5"/>
      <c r="E23" s="5"/>
      <c r="F23" s="212"/>
      <c r="G23" s="192"/>
      <c r="H23" s="192"/>
      <c r="I23" s="212"/>
      <c r="J23" s="65"/>
      <c r="K23" s="65"/>
    </row>
    <row r="24" spans="1:11" ht="20.100000000000001" customHeight="1" x14ac:dyDescent="0.25">
      <c r="A24" s="5"/>
      <c r="B24" s="5"/>
      <c r="C24" s="5"/>
      <c r="D24" s="5">
        <v>6429</v>
      </c>
      <c r="E24" s="5" t="s">
        <v>303</v>
      </c>
      <c r="F24" s="212"/>
      <c r="G24" s="192"/>
      <c r="H24" s="192"/>
      <c r="I24" s="212">
        <v>11.95</v>
      </c>
      <c r="J24" s="65"/>
      <c r="K24" s="65"/>
    </row>
    <row r="25" spans="1:11" ht="20.100000000000001" customHeight="1" x14ac:dyDescent="0.25">
      <c r="A25" s="29"/>
      <c r="B25" s="29">
        <v>65</v>
      </c>
      <c r="C25" s="29"/>
      <c r="D25" s="29"/>
      <c r="E25" s="29"/>
      <c r="F25" s="213">
        <f>F26</f>
        <v>18448.03</v>
      </c>
      <c r="G25" s="188">
        <v>24000</v>
      </c>
      <c r="H25" s="188">
        <v>27612.03</v>
      </c>
      <c r="I25" s="213">
        <f>I26</f>
        <v>28544.53</v>
      </c>
      <c r="J25" s="64">
        <f t="shared" si="0"/>
        <v>154.72942097340473</v>
      </c>
      <c r="K25" s="64">
        <f t="shared" si="1"/>
        <v>118.93554166666667</v>
      </c>
    </row>
    <row r="26" spans="1:11" ht="20.100000000000001" customHeight="1" x14ac:dyDescent="0.25">
      <c r="A26" s="23"/>
      <c r="B26" s="23"/>
      <c r="C26" s="23">
        <v>652</v>
      </c>
      <c r="D26" s="23"/>
      <c r="E26" s="23" t="s">
        <v>113</v>
      </c>
      <c r="F26" s="211">
        <f>F27</f>
        <v>18448.03</v>
      </c>
      <c r="G26" s="32"/>
      <c r="H26" s="32"/>
      <c r="I26" s="211">
        <f>I27</f>
        <v>28544.53</v>
      </c>
      <c r="J26" s="52"/>
      <c r="K26" s="52" t="str">
        <f t="shared" si="1"/>
        <v/>
      </c>
    </row>
    <row r="27" spans="1:11" ht="20.100000000000001" customHeight="1" x14ac:dyDescent="0.25">
      <c r="A27" s="5"/>
      <c r="B27" s="5"/>
      <c r="C27" s="5"/>
      <c r="D27" s="5">
        <v>6526</v>
      </c>
      <c r="E27" s="5" t="s">
        <v>114</v>
      </c>
      <c r="F27" s="212">
        <v>18448.03</v>
      </c>
      <c r="G27" s="192"/>
      <c r="H27" s="192"/>
      <c r="I27" s="212">
        <v>28544.53</v>
      </c>
      <c r="J27" s="65"/>
      <c r="K27" s="65" t="str">
        <f t="shared" si="1"/>
        <v/>
      </c>
    </row>
    <row r="28" spans="1:11" ht="24.75" customHeight="1" x14ac:dyDescent="0.25">
      <c r="A28" s="29"/>
      <c r="B28" s="29">
        <v>66</v>
      </c>
      <c r="C28" s="30"/>
      <c r="D28" s="30"/>
      <c r="E28" s="28" t="s">
        <v>15</v>
      </c>
      <c r="F28" s="188">
        <v>14210</v>
      </c>
      <c r="G28" s="188">
        <v>13770</v>
      </c>
      <c r="H28" s="188">
        <v>14760</v>
      </c>
      <c r="I28" s="188">
        <f>SUM(I29)</f>
        <v>14080</v>
      </c>
      <c r="J28" s="64">
        <f t="shared" si="0"/>
        <v>99.085151301900069</v>
      </c>
      <c r="K28" s="64">
        <f t="shared" si="1"/>
        <v>102.25127087872185</v>
      </c>
    </row>
    <row r="29" spans="1:11" ht="20.100000000000001" customHeight="1" x14ac:dyDescent="0.25">
      <c r="A29" s="23"/>
      <c r="B29" s="24"/>
      <c r="C29" s="25">
        <v>663</v>
      </c>
      <c r="D29" s="25"/>
      <c r="E29" s="26" t="s">
        <v>36</v>
      </c>
      <c r="F29" s="211">
        <f>F30</f>
        <v>14210</v>
      </c>
      <c r="G29" s="32"/>
      <c r="H29" s="32"/>
      <c r="I29" s="211">
        <f>I30</f>
        <v>14080</v>
      </c>
      <c r="J29" s="52"/>
      <c r="K29" s="52" t="str">
        <f t="shared" si="1"/>
        <v/>
      </c>
    </row>
    <row r="30" spans="1:11" ht="20.100000000000001" customHeight="1" x14ac:dyDescent="0.25">
      <c r="A30" s="5"/>
      <c r="B30" s="14"/>
      <c r="C30" s="6"/>
      <c r="D30" s="6">
        <v>6631</v>
      </c>
      <c r="E30" s="7" t="s">
        <v>37</v>
      </c>
      <c r="F30" s="61">
        <v>14210</v>
      </c>
      <c r="G30" s="192"/>
      <c r="H30" s="192"/>
      <c r="I30" s="61">
        <v>14080</v>
      </c>
      <c r="J30" s="66"/>
      <c r="K30" s="66" t="str">
        <f t="shared" si="1"/>
        <v/>
      </c>
    </row>
    <row r="31" spans="1:11" ht="20.100000000000001" customHeight="1" x14ac:dyDescent="0.25">
      <c r="A31" s="31"/>
      <c r="B31" s="29">
        <v>67</v>
      </c>
      <c r="C31" s="30"/>
      <c r="D31" s="30"/>
      <c r="E31" s="28" t="s">
        <v>39</v>
      </c>
      <c r="F31" s="213">
        <f>F32</f>
        <v>103961.16</v>
      </c>
      <c r="G31" s="188">
        <v>107687.36</v>
      </c>
      <c r="H31" s="188">
        <f>SUM(H32)</f>
        <v>234135.62</v>
      </c>
      <c r="I31" s="213">
        <f>I32</f>
        <v>233299.43</v>
      </c>
      <c r="J31" s="64">
        <f t="shared" si="0"/>
        <v>224.41018357240335</v>
      </c>
      <c r="K31" s="64">
        <f t="shared" si="1"/>
        <v>216.64513829663946</v>
      </c>
    </row>
    <row r="32" spans="1:11" ht="20.100000000000001" customHeight="1" x14ac:dyDescent="0.25">
      <c r="A32" s="23"/>
      <c r="B32" s="23"/>
      <c r="C32" s="25">
        <v>671</v>
      </c>
      <c r="D32" s="25"/>
      <c r="E32" s="33" t="s">
        <v>39</v>
      </c>
      <c r="F32" s="211">
        <f>SUM(F33:F34)</f>
        <v>103961.16</v>
      </c>
      <c r="G32" s="32"/>
      <c r="H32" s="32">
        <v>234135.62</v>
      </c>
      <c r="I32" s="211">
        <f>SUM(I33+I34)</f>
        <v>233299.43</v>
      </c>
      <c r="J32" s="52"/>
      <c r="K32" s="52" t="str">
        <f t="shared" si="1"/>
        <v/>
      </c>
    </row>
    <row r="33" spans="1:11" ht="20.100000000000001" customHeight="1" x14ac:dyDescent="0.25">
      <c r="A33" s="5"/>
      <c r="B33" s="5"/>
      <c r="C33" s="5"/>
      <c r="D33" s="5">
        <v>6711</v>
      </c>
      <c r="E33" s="18" t="s">
        <v>40</v>
      </c>
      <c r="F33" s="61">
        <v>103961.16</v>
      </c>
      <c r="G33" s="192"/>
      <c r="H33" s="192">
        <v>234135.62</v>
      </c>
      <c r="I33" s="61">
        <v>229624.43</v>
      </c>
      <c r="J33" s="66"/>
      <c r="K33" s="66" t="str">
        <f t="shared" si="1"/>
        <v/>
      </c>
    </row>
    <row r="34" spans="1:11" ht="20.100000000000001" customHeight="1" x14ac:dyDescent="0.25">
      <c r="A34" s="5"/>
      <c r="B34" s="5"/>
      <c r="C34" s="5"/>
      <c r="D34" s="5">
        <v>6712</v>
      </c>
      <c r="E34" s="18" t="s">
        <v>38</v>
      </c>
      <c r="F34" s="61">
        <v>0</v>
      </c>
      <c r="G34" s="192"/>
      <c r="H34" s="192"/>
      <c r="I34" s="61">
        <v>3675</v>
      </c>
      <c r="J34" s="66" t="str">
        <f t="shared" si="0"/>
        <v/>
      </c>
      <c r="K34" s="66" t="str">
        <f t="shared" si="1"/>
        <v/>
      </c>
    </row>
    <row r="35" spans="1:11" ht="20.100000000000001" customHeight="1" x14ac:dyDescent="0.25">
      <c r="A35" s="167"/>
      <c r="B35" s="167">
        <v>92</v>
      </c>
      <c r="C35" s="167"/>
      <c r="D35" s="167"/>
      <c r="E35" s="168" t="s">
        <v>262</v>
      </c>
      <c r="F35" s="107">
        <v>4735.88</v>
      </c>
      <c r="G35" s="215"/>
      <c r="H35" s="215">
        <f>SUM(H36)</f>
        <v>17032.740000000002</v>
      </c>
      <c r="I35" s="107"/>
      <c r="J35" s="145"/>
      <c r="K35" s="145" t="str">
        <f t="shared" si="1"/>
        <v/>
      </c>
    </row>
    <row r="36" spans="1:11" ht="20.100000000000001" customHeight="1" x14ac:dyDescent="0.25">
      <c r="A36" s="5"/>
      <c r="B36" s="14"/>
      <c r="C36" s="5"/>
      <c r="D36" s="5">
        <v>922</v>
      </c>
      <c r="E36" s="18" t="s">
        <v>263</v>
      </c>
      <c r="F36" s="61">
        <v>4735.88</v>
      </c>
      <c r="G36" s="192"/>
      <c r="H36" s="192">
        <v>17032.740000000002</v>
      </c>
      <c r="I36" s="61"/>
      <c r="J36" s="66"/>
      <c r="K36" s="66"/>
    </row>
    <row r="37" spans="1:11" ht="20.100000000000001" customHeight="1" x14ac:dyDescent="0.25">
      <c r="A37" s="5"/>
      <c r="B37" s="14"/>
      <c r="C37" s="5"/>
      <c r="D37" s="5">
        <v>9221</v>
      </c>
      <c r="E37" s="18" t="s">
        <v>264</v>
      </c>
      <c r="F37" s="61">
        <v>4735.88</v>
      </c>
      <c r="G37" s="192"/>
      <c r="H37" s="192">
        <v>17032.740000000002</v>
      </c>
      <c r="I37" s="61"/>
      <c r="J37" s="66"/>
      <c r="K37" s="66"/>
    </row>
    <row r="38" spans="1:11" ht="20.100000000000001" customHeight="1" x14ac:dyDescent="0.25">
      <c r="A38" s="5"/>
      <c r="B38" s="14"/>
      <c r="C38" s="5"/>
      <c r="D38" s="5"/>
      <c r="E38" s="18"/>
      <c r="F38" s="63"/>
      <c r="G38" s="192"/>
      <c r="H38" s="192"/>
      <c r="I38" s="63"/>
      <c r="J38" s="66"/>
      <c r="K38" s="66"/>
    </row>
    <row r="39" spans="1:11" ht="15.75" customHeight="1" x14ac:dyDescent="0.25">
      <c r="F39" s="202"/>
      <c r="G39" s="202"/>
      <c r="H39" s="202"/>
      <c r="I39" s="86"/>
      <c r="J39" s="51"/>
      <c r="K39" s="51"/>
    </row>
    <row r="40" spans="1:11" ht="15.75" customHeight="1" x14ac:dyDescent="0.25">
      <c r="A40" s="11"/>
      <c r="B40" s="11"/>
      <c r="C40" s="11"/>
      <c r="D40" s="11"/>
      <c r="E40" s="11"/>
      <c r="F40" s="199"/>
      <c r="G40" s="199"/>
      <c r="H40" s="199"/>
      <c r="I40" s="216"/>
      <c r="J40" s="2"/>
      <c r="K40" s="2"/>
    </row>
    <row r="41" spans="1:11" ht="37.5" customHeight="1" x14ac:dyDescent="0.25">
      <c r="A41" s="299" t="s">
        <v>6</v>
      </c>
      <c r="B41" s="300"/>
      <c r="C41" s="300"/>
      <c r="D41" s="300"/>
      <c r="E41" s="301"/>
      <c r="F41" s="217" t="s">
        <v>209</v>
      </c>
      <c r="G41" s="217" t="s">
        <v>267</v>
      </c>
      <c r="H41" s="217" t="s">
        <v>271</v>
      </c>
      <c r="I41" s="217" t="s">
        <v>266</v>
      </c>
      <c r="J41" s="21" t="s">
        <v>10</v>
      </c>
      <c r="K41" s="21" t="s">
        <v>22</v>
      </c>
    </row>
    <row r="42" spans="1:11" ht="13.5" customHeight="1" x14ac:dyDescent="0.25">
      <c r="A42" s="302">
        <v>1</v>
      </c>
      <c r="B42" s="303"/>
      <c r="C42" s="303"/>
      <c r="D42" s="303"/>
      <c r="E42" s="304"/>
      <c r="F42" s="206">
        <v>2</v>
      </c>
      <c r="G42" s="206">
        <v>3</v>
      </c>
      <c r="H42" s="206">
        <v>4</v>
      </c>
      <c r="I42" s="218">
        <v>5</v>
      </c>
      <c r="J42" s="158" t="s">
        <v>12</v>
      </c>
      <c r="K42" s="158" t="s">
        <v>13</v>
      </c>
    </row>
    <row r="43" spans="1:11" ht="20.100000000000001" customHeight="1" x14ac:dyDescent="0.25">
      <c r="A43" s="58"/>
      <c r="B43" s="58"/>
      <c r="C43" s="58"/>
      <c r="D43" s="58"/>
      <c r="E43" s="58" t="s">
        <v>20</v>
      </c>
      <c r="F43" s="219">
        <f>F45+F52+F83+F89+F92+F95</f>
        <v>1923734</v>
      </c>
      <c r="G43" s="220">
        <f>G44+G95</f>
        <v>2282551.5099999998</v>
      </c>
      <c r="H43" s="220">
        <f>H44+H95</f>
        <v>2423752.91</v>
      </c>
      <c r="I43" s="219">
        <f>I45+I52+I83+I89+I92+I95</f>
        <v>2301403.41</v>
      </c>
      <c r="J43" s="59">
        <f t="shared" ref="J43:J95" si="2">IFERROR(I43/F43*100,"")</f>
        <v>119.6321014235856</v>
      </c>
      <c r="K43" s="59">
        <f t="shared" ref="K43:K103" si="3">IFERROR(I43/G43*100,"")</f>
        <v>100.82591345331788</v>
      </c>
    </row>
    <row r="44" spans="1:11" ht="20.100000000000001" customHeight="1" x14ac:dyDescent="0.25">
      <c r="A44" s="104">
        <v>3</v>
      </c>
      <c r="B44" s="104"/>
      <c r="C44" s="104"/>
      <c r="D44" s="104"/>
      <c r="E44" s="104" t="s">
        <v>3</v>
      </c>
      <c r="F44" s="221">
        <f>F45+F52+F83+F89+F92</f>
        <v>1921663.26</v>
      </c>
      <c r="G44" s="114">
        <f>G45+G52+G83+G89+G92</f>
        <v>2279451.5099999998</v>
      </c>
      <c r="H44" s="114">
        <f>H45+H52+H83+H89+H92</f>
        <v>2412271.08</v>
      </c>
      <c r="I44" s="221">
        <f>SUM(I45+I52+I83+I89+I92+I95)</f>
        <v>2301403.41</v>
      </c>
      <c r="J44" s="105">
        <f t="shared" si="2"/>
        <v>119.76101421640335</v>
      </c>
      <c r="K44" s="105">
        <f t="shared" si="3"/>
        <v>100.96303430468676</v>
      </c>
    </row>
    <row r="45" spans="1:11" ht="20.100000000000001" customHeight="1" x14ac:dyDescent="0.25">
      <c r="A45" s="27"/>
      <c r="B45" s="27">
        <v>31</v>
      </c>
      <c r="C45" s="27"/>
      <c r="D45" s="27"/>
      <c r="E45" s="27" t="s">
        <v>4</v>
      </c>
      <c r="F45" s="213">
        <f>F46+F48+F50</f>
        <v>1770608.85</v>
      </c>
      <c r="G45" s="188">
        <v>2075886.13</v>
      </c>
      <c r="H45" s="188">
        <v>2107205.5499999998</v>
      </c>
      <c r="I45" s="213">
        <f>I46+I48+I50</f>
        <v>2005586.57</v>
      </c>
      <c r="J45" s="48">
        <f t="shared" si="2"/>
        <v>113.27101239779751</v>
      </c>
      <c r="K45" s="48">
        <f t="shared" si="3"/>
        <v>96.61351559779439</v>
      </c>
    </row>
    <row r="46" spans="1:11" ht="20.100000000000001" customHeight="1" x14ac:dyDescent="0.25">
      <c r="A46" s="23"/>
      <c r="B46" s="23"/>
      <c r="C46" s="23">
        <v>311</v>
      </c>
      <c r="D46" s="23"/>
      <c r="E46" s="23" t="s">
        <v>16</v>
      </c>
      <c r="F46" s="211">
        <v>1458288.92</v>
      </c>
      <c r="G46" s="32"/>
      <c r="H46" s="32"/>
      <c r="I46" s="211">
        <v>1639328.77</v>
      </c>
      <c r="J46" s="52"/>
      <c r="K46" s="52" t="str">
        <f t="shared" si="3"/>
        <v/>
      </c>
    </row>
    <row r="47" spans="1:11" ht="20.100000000000001" customHeight="1" x14ac:dyDescent="0.25">
      <c r="A47" s="5"/>
      <c r="B47" s="5"/>
      <c r="C47" s="5"/>
      <c r="D47" s="5">
        <v>3111</v>
      </c>
      <c r="E47" s="5" t="s">
        <v>17</v>
      </c>
      <c r="F47" s="61">
        <v>1458288.92</v>
      </c>
      <c r="G47" s="192"/>
      <c r="H47" s="192"/>
      <c r="I47" s="61">
        <v>1639328.77</v>
      </c>
      <c r="J47" s="50"/>
      <c r="K47" s="50" t="str">
        <f t="shared" si="3"/>
        <v/>
      </c>
    </row>
    <row r="48" spans="1:11" ht="20.100000000000001" customHeight="1" x14ac:dyDescent="0.25">
      <c r="A48" s="23"/>
      <c r="B48" s="23"/>
      <c r="C48" s="23">
        <v>312</v>
      </c>
      <c r="D48" s="23"/>
      <c r="E48" s="23"/>
      <c r="F48" s="211">
        <f>F49</f>
        <v>71702.080000000002</v>
      </c>
      <c r="G48" s="32"/>
      <c r="H48" s="32"/>
      <c r="I48" s="211">
        <f>I49</f>
        <v>90518.34</v>
      </c>
      <c r="J48" s="49"/>
      <c r="K48" s="49" t="str">
        <f t="shared" si="3"/>
        <v/>
      </c>
    </row>
    <row r="49" spans="1:11" ht="20.100000000000001" customHeight="1" x14ac:dyDescent="0.25">
      <c r="A49" s="5"/>
      <c r="B49" s="5"/>
      <c r="C49" s="5"/>
      <c r="D49" s="5">
        <v>3121</v>
      </c>
      <c r="E49" s="5" t="s">
        <v>41</v>
      </c>
      <c r="F49" s="61">
        <v>71702.080000000002</v>
      </c>
      <c r="G49" s="192"/>
      <c r="H49" s="192"/>
      <c r="I49" s="61">
        <v>90518.34</v>
      </c>
      <c r="J49" s="50"/>
      <c r="K49" s="50" t="str">
        <f t="shared" si="3"/>
        <v/>
      </c>
    </row>
    <row r="50" spans="1:11" ht="20.100000000000001" customHeight="1" x14ac:dyDescent="0.25">
      <c r="A50" s="23"/>
      <c r="B50" s="23"/>
      <c r="C50" s="23">
        <v>313</v>
      </c>
      <c r="D50" s="23"/>
      <c r="E50" s="23" t="s">
        <v>42</v>
      </c>
      <c r="F50" s="211">
        <f>SUM(F51)</f>
        <v>240617.85</v>
      </c>
      <c r="G50" s="32"/>
      <c r="H50" s="32"/>
      <c r="I50" s="211">
        <f>SUM(I51)</f>
        <v>275739.46000000002</v>
      </c>
      <c r="J50" s="49"/>
      <c r="K50" s="49" t="str">
        <f t="shared" si="3"/>
        <v/>
      </c>
    </row>
    <row r="51" spans="1:11" ht="20.100000000000001" customHeight="1" x14ac:dyDescent="0.25">
      <c r="A51" s="5"/>
      <c r="B51" s="5"/>
      <c r="C51" s="5"/>
      <c r="D51" s="5">
        <v>3132</v>
      </c>
      <c r="E51" s="5" t="s">
        <v>43</v>
      </c>
      <c r="F51" s="61">
        <v>240617.85</v>
      </c>
      <c r="G51" s="192"/>
      <c r="H51" s="192"/>
      <c r="I51" s="61">
        <v>275739.46000000002</v>
      </c>
      <c r="J51" s="50"/>
      <c r="K51" s="50" t="str">
        <f t="shared" si="3"/>
        <v/>
      </c>
    </row>
    <row r="52" spans="1:11" ht="20.100000000000001" customHeight="1" x14ac:dyDescent="0.25">
      <c r="A52" s="31"/>
      <c r="B52" s="31">
        <v>32</v>
      </c>
      <c r="C52" s="62"/>
      <c r="D52" s="62"/>
      <c r="E52" s="31" t="s">
        <v>9</v>
      </c>
      <c r="F52" s="188">
        <f>SUM(F53+F57+F64+F76)</f>
        <v>148091.57999999999</v>
      </c>
      <c r="G52" s="188">
        <v>200537.38</v>
      </c>
      <c r="H52" s="188">
        <v>187268.58</v>
      </c>
      <c r="I52" s="188">
        <f>SUM(I53+I57+I64+I76)</f>
        <v>172868.82</v>
      </c>
      <c r="J52" s="48">
        <f t="shared" si="2"/>
        <v>116.73102549111843</v>
      </c>
      <c r="K52" s="48">
        <f t="shared" si="3"/>
        <v>86.202791718930399</v>
      </c>
    </row>
    <row r="53" spans="1:11" ht="20.100000000000001" customHeight="1" x14ac:dyDescent="0.25">
      <c r="A53" s="23"/>
      <c r="B53" s="23"/>
      <c r="C53" s="23">
        <v>321</v>
      </c>
      <c r="D53" s="23"/>
      <c r="E53" s="23" t="s">
        <v>18</v>
      </c>
      <c r="F53" s="211">
        <f>SUM(F54:F56)</f>
        <v>38877.25</v>
      </c>
      <c r="G53" s="32"/>
      <c r="H53" s="32"/>
      <c r="I53" s="211">
        <f>SUM(I54:I56)</f>
        <v>37382.81</v>
      </c>
      <c r="J53" s="49"/>
      <c r="K53" s="49" t="str">
        <f t="shared" si="3"/>
        <v/>
      </c>
    </row>
    <row r="54" spans="1:11" ht="20.100000000000001" customHeight="1" x14ac:dyDescent="0.25">
      <c r="A54" s="5"/>
      <c r="B54" s="14"/>
      <c r="C54" s="5"/>
      <c r="D54" s="5">
        <v>3211</v>
      </c>
      <c r="E54" s="18" t="s">
        <v>19</v>
      </c>
      <c r="F54" s="61">
        <v>19182.36</v>
      </c>
      <c r="G54" s="192"/>
      <c r="H54" s="192"/>
      <c r="I54" s="61">
        <v>17909.23</v>
      </c>
      <c r="J54" s="50"/>
      <c r="K54" s="50" t="str">
        <f t="shared" si="3"/>
        <v/>
      </c>
    </row>
    <row r="55" spans="1:11" ht="20.100000000000001" customHeight="1" x14ac:dyDescent="0.25">
      <c r="A55" s="5"/>
      <c r="B55" s="14"/>
      <c r="C55" s="6"/>
      <c r="D55" s="6">
        <v>3212</v>
      </c>
      <c r="E55" s="6" t="s">
        <v>44</v>
      </c>
      <c r="F55" s="61">
        <v>16617.189999999999</v>
      </c>
      <c r="G55" s="192"/>
      <c r="H55" s="192"/>
      <c r="I55" s="61">
        <v>18283.580000000002</v>
      </c>
      <c r="J55" s="50"/>
      <c r="K55" s="50" t="str">
        <f t="shared" si="3"/>
        <v/>
      </c>
    </row>
    <row r="56" spans="1:11" ht="20.100000000000001" customHeight="1" x14ac:dyDescent="0.25">
      <c r="A56" s="5"/>
      <c r="B56" s="14"/>
      <c r="C56" s="6"/>
      <c r="D56" s="6">
        <v>3213</v>
      </c>
      <c r="E56" s="6" t="s">
        <v>45</v>
      </c>
      <c r="F56" s="61">
        <v>3077.7</v>
      </c>
      <c r="G56" s="192"/>
      <c r="H56" s="192"/>
      <c r="I56" s="61">
        <v>1190</v>
      </c>
      <c r="J56" s="50"/>
      <c r="K56" s="50" t="str">
        <f t="shared" si="3"/>
        <v/>
      </c>
    </row>
    <row r="57" spans="1:11" ht="20.100000000000001" customHeight="1" x14ac:dyDescent="0.25">
      <c r="A57" s="23"/>
      <c r="B57" s="24"/>
      <c r="C57" s="25">
        <v>322</v>
      </c>
      <c r="D57" s="25"/>
      <c r="E57" s="25" t="s">
        <v>88</v>
      </c>
      <c r="F57" s="211">
        <f>SUM(F58:F63)</f>
        <v>45349.139999999992</v>
      </c>
      <c r="G57" s="32"/>
      <c r="H57" s="32"/>
      <c r="I57" s="211">
        <f>SUM(I58:I63)</f>
        <v>50160.6</v>
      </c>
      <c r="J57" s="49"/>
      <c r="K57" s="49" t="str">
        <f t="shared" si="3"/>
        <v/>
      </c>
    </row>
    <row r="58" spans="1:11" ht="20.100000000000001" customHeight="1" x14ac:dyDescent="0.25">
      <c r="A58" s="5"/>
      <c r="B58" s="14"/>
      <c r="C58" s="6"/>
      <c r="D58" s="6">
        <v>3221</v>
      </c>
      <c r="E58" s="6" t="s">
        <v>46</v>
      </c>
      <c r="F58" s="61">
        <v>16696.59</v>
      </c>
      <c r="G58" s="192"/>
      <c r="H58" s="192"/>
      <c r="I58" s="61">
        <v>18642.66</v>
      </c>
      <c r="J58" s="50"/>
      <c r="K58" s="50" t="str">
        <f t="shared" si="3"/>
        <v/>
      </c>
    </row>
    <row r="59" spans="1:11" ht="20.100000000000001" customHeight="1" x14ac:dyDescent="0.25">
      <c r="A59" s="5"/>
      <c r="B59" s="14"/>
      <c r="C59" s="6"/>
      <c r="D59" s="6">
        <v>3222</v>
      </c>
      <c r="E59" s="6" t="s">
        <v>179</v>
      </c>
      <c r="F59" s="61">
        <v>415.75</v>
      </c>
      <c r="G59" s="192"/>
      <c r="H59" s="192"/>
      <c r="I59" s="61">
        <v>617.75</v>
      </c>
      <c r="J59" s="50"/>
      <c r="K59" s="50" t="str">
        <f t="shared" si="3"/>
        <v/>
      </c>
    </row>
    <row r="60" spans="1:11" ht="20.100000000000001" customHeight="1" x14ac:dyDescent="0.25">
      <c r="A60" s="5"/>
      <c r="B60" s="14"/>
      <c r="C60" s="6"/>
      <c r="D60" s="6">
        <v>3223</v>
      </c>
      <c r="E60" s="6" t="s">
        <v>212</v>
      </c>
      <c r="F60" s="61">
        <v>17963.169999999998</v>
      </c>
      <c r="G60" s="192"/>
      <c r="H60" s="192"/>
      <c r="I60" s="61">
        <v>18543.29</v>
      </c>
      <c r="J60" s="50"/>
      <c r="K60" s="50" t="str">
        <f t="shared" si="3"/>
        <v/>
      </c>
    </row>
    <row r="61" spans="1:11" ht="20.100000000000001" customHeight="1" x14ac:dyDescent="0.25">
      <c r="A61" s="5"/>
      <c r="B61" s="14"/>
      <c r="C61" s="6"/>
      <c r="D61" s="6">
        <v>3224</v>
      </c>
      <c r="E61" s="6" t="s">
        <v>48</v>
      </c>
      <c r="F61" s="61">
        <v>2950.79</v>
      </c>
      <c r="G61" s="192"/>
      <c r="H61" s="192"/>
      <c r="I61" s="61">
        <v>4043.41</v>
      </c>
      <c r="J61" s="50"/>
      <c r="K61" s="50" t="str">
        <f t="shared" si="3"/>
        <v/>
      </c>
    </row>
    <row r="62" spans="1:11" ht="20.100000000000001" customHeight="1" x14ac:dyDescent="0.25">
      <c r="A62" s="5"/>
      <c r="B62" s="14"/>
      <c r="C62" s="6"/>
      <c r="D62" s="6">
        <v>3225</v>
      </c>
      <c r="E62" s="6" t="s">
        <v>80</v>
      </c>
      <c r="F62" s="61">
        <v>6650.52</v>
      </c>
      <c r="G62" s="192"/>
      <c r="H62" s="192"/>
      <c r="I62" s="61">
        <v>7374.61</v>
      </c>
      <c r="J62" s="50"/>
      <c r="K62" s="50" t="str">
        <f t="shared" si="3"/>
        <v/>
      </c>
    </row>
    <row r="63" spans="1:11" ht="20.100000000000001" customHeight="1" x14ac:dyDescent="0.25">
      <c r="A63" s="5"/>
      <c r="B63" s="14"/>
      <c r="C63" s="6"/>
      <c r="D63" s="6">
        <v>3227</v>
      </c>
      <c r="E63" s="6" t="s">
        <v>49</v>
      </c>
      <c r="F63" s="61">
        <v>672.32</v>
      </c>
      <c r="G63" s="192"/>
      <c r="H63" s="192"/>
      <c r="I63" s="61">
        <v>938.88</v>
      </c>
      <c r="J63" s="50"/>
      <c r="K63" s="50" t="str">
        <f t="shared" si="3"/>
        <v/>
      </c>
    </row>
    <row r="64" spans="1:11" ht="20.100000000000001" customHeight="1" x14ac:dyDescent="0.25">
      <c r="A64" s="23"/>
      <c r="B64" s="24"/>
      <c r="C64" s="25">
        <v>323</v>
      </c>
      <c r="D64" s="25"/>
      <c r="E64" s="25" t="s">
        <v>89</v>
      </c>
      <c r="F64" s="211">
        <f>SUM(F65:F74)</f>
        <v>46290.400000000001</v>
      </c>
      <c r="G64" s="32"/>
      <c r="H64" s="32"/>
      <c r="I64" s="211">
        <f>SUM(I65:I74)</f>
        <v>63313.09</v>
      </c>
      <c r="J64" s="49"/>
      <c r="K64" s="49" t="str">
        <f t="shared" si="3"/>
        <v/>
      </c>
    </row>
    <row r="65" spans="1:11" ht="20.100000000000001" customHeight="1" x14ac:dyDescent="0.25">
      <c r="A65" s="5"/>
      <c r="B65" s="14"/>
      <c r="C65" s="6"/>
      <c r="D65" s="6">
        <v>3231</v>
      </c>
      <c r="E65" s="6" t="s">
        <v>50</v>
      </c>
      <c r="F65" s="61">
        <v>5244.43</v>
      </c>
      <c r="G65" s="192"/>
      <c r="H65" s="192"/>
      <c r="I65" s="61">
        <v>4713.6899999999996</v>
      </c>
      <c r="J65" s="50"/>
      <c r="K65" s="50" t="str">
        <f t="shared" si="3"/>
        <v/>
      </c>
    </row>
    <row r="66" spans="1:11" ht="20.100000000000001" customHeight="1" x14ac:dyDescent="0.25">
      <c r="A66" s="5"/>
      <c r="B66" s="14"/>
      <c r="C66" s="6"/>
      <c r="D66" s="6">
        <v>3232</v>
      </c>
      <c r="E66" s="6" t="s">
        <v>104</v>
      </c>
      <c r="F66" s="61">
        <v>14001.92</v>
      </c>
      <c r="G66" s="192"/>
      <c r="H66" s="192"/>
      <c r="I66" s="61">
        <v>18396.84</v>
      </c>
      <c r="J66" s="50"/>
      <c r="K66" s="50" t="str">
        <f t="shared" si="3"/>
        <v/>
      </c>
    </row>
    <row r="67" spans="1:11" ht="20.100000000000001" customHeight="1" x14ac:dyDescent="0.25">
      <c r="A67" s="5"/>
      <c r="B67" s="14"/>
      <c r="C67" s="6"/>
      <c r="D67" s="6">
        <v>3233</v>
      </c>
      <c r="E67" s="6" t="s">
        <v>51</v>
      </c>
      <c r="F67" s="61">
        <v>723.28</v>
      </c>
      <c r="G67" s="192"/>
      <c r="H67" s="192"/>
      <c r="I67" s="61">
        <v>254.88</v>
      </c>
      <c r="J67" s="50"/>
      <c r="K67" s="50" t="str">
        <f t="shared" si="3"/>
        <v/>
      </c>
    </row>
    <row r="68" spans="1:11" ht="20.100000000000001" customHeight="1" x14ac:dyDescent="0.25">
      <c r="A68" s="5"/>
      <c r="B68" s="14"/>
      <c r="C68" s="6"/>
      <c r="D68" s="6">
        <v>3234</v>
      </c>
      <c r="E68" s="6" t="s">
        <v>52</v>
      </c>
      <c r="F68" s="61">
        <v>5340.7</v>
      </c>
      <c r="G68" s="192"/>
      <c r="H68" s="192"/>
      <c r="I68" s="61">
        <v>6524.74</v>
      </c>
      <c r="J68" s="50"/>
      <c r="K68" s="50" t="str">
        <f t="shared" si="3"/>
        <v/>
      </c>
    </row>
    <row r="69" spans="1:11" ht="20.100000000000001" customHeight="1" x14ac:dyDescent="0.25">
      <c r="A69" s="5"/>
      <c r="B69" s="14"/>
      <c r="C69" s="6"/>
      <c r="D69" s="6">
        <v>3235</v>
      </c>
      <c r="E69" s="6" t="s">
        <v>53</v>
      </c>
      <c r="F69" s="61">
        <v>923.87</v>
      </c>
      <c r="G69" s="192"/>
      <c r="H69" s="192"/>
      <c r="I69" s="61">
        <v>1338.46</v>
      </c>
      <c r="J69" s="50"/>
      <c r="K69" s="50" t="str">
        <f t="shared" si="3"/>
        <v/>
      </c>
    </row>
    <row r="70" spans="1:11" ht="20.100000000000001" customHeight="1" x14ac:dyDescent="0.25">
      <c r="A70" s="5"/>
      <c r="B70" s="14"/>
      <c r="C70" s="6"/>
      <c r="D70" s="6">
        <v>3236</v>
      </c>
      <c r="E70" s="6" t="s">
        <v>81</v>
      </c>
      <c r="F70" s="61">
        <v>2400</v>
      </c>
      <c r="G70" s="192"/>
      <c r="H70" s="192"/>
      <c r="I70" s="61">
        <v>2680</v>
      </c>
      <c r="J70" s="50"/>
      <c r="K70" s="50" t="str">
        <f t="shared" si="3"/>
        <v/>
      </c>
    </row>
    <row r="71" spans="1:11" ht="20.100000000000001" customHeight="1" x14ac:dyDescent="0.25">
      <c r="A71" s="5"/>
      <c r="B71" s="14"/>
      <c r="C71" s="6"/>
      <c r="D71" s="6">
        <v>3237</v>
      </c>
      <c r="E71" s="6" t="s">
        <v>54</v>
      </c>
      <c r="F71" s="61">
        <v>5045.5200000000004</v>
      </c>
      <c r="G71" s="192"/>
      <c r="H71" s="192"/>
      <c r="I71" s="61">
        <v>4747.45</v>
      </c>
      <c r="J71" s="50"/>
      <c r="K71" s="50" t="str">
        <f t="shared" si="3"/>
        <v/>
      </c>
    </row>
    <row r="72" spans="1:11" ht="20.100000000000001" customHeight="1" x14ac:dyDescent="0.25">
      <c r="A72" s="5"/>
      <c r="B72" s="14"/>
      <c r="C72" s="6"/>
      <c r="D72" s="6">
        <v>3238</v>
      </c>
      <c r="E72" s="6" t="s">
        <v>55</v>
      </c>
      <c r="F72" s="61">
        <v>4910</v>
      </c>
      <c r="G72" s="192"/>
      <c r="H72" s="192"/>
      <c r="I72" s="61">
        <v>4086.65</v>
      </c>
      <c r="J72" s="50"/>
      <c r="K72" s="50" t="str">
        <f t="shared" si="3"/>
        <v/>
      </c>
    </row>
    <row r="73" spans="1:11" ht="20.100000000000001" customHeight="1" x14ac:dyDescent="0.25">
      <c r="A73" s="5"/>
      <c r="B73" s="14"/>
      <c r="C73" s="6"/>
      <c r="D73" s="6">
        <v>3239</v>
      </c>
      <c r="E73" s="6" t="s">
        <v>56</v>
      </c>
      <c r="F73" s="61">
        <v>4957.38</v>
      </c>
      <c r="G73" s="192"/>
      <c r="H73" s="192"/>
      <c r="I73" s="61">
        <v>8576.61</v>
      </c>
      <c r="J73" s="50"/>
      <c r="K73" s="50" t="str">
        <f t="shared" si="3"/>
        <v/>
      </c>
    </row>
    <row r="74" spans="1:11" ht="20.100000000000001" customHeight="1" x14ac:dyDescent="0.25">
      <c r="A74" s="23"/>
      <c r="B74" s="24"/>
      <c r="C74" s="25">
        <v>324</v>
      </c>
      <c r="D74" s="25"/>
      <c r="E74" s="25" t="s">
        <v>165</v>
      </c>
      <c r="F74" s="211">
        <f>SUM(F75)</f>
        <v>2743.3</v>
      </c>
      <c r="G74" s="32"/>
      <c r="H74" s="32"/>
      <c r="I74" s="211">
        <f>SUM(I75)</f>
        <v>11993.77</v>
      </c>
      <c r="J74" s="49"/>
      <c r="K74" s="49" t="str">
        <f>IFERROR(I74/G74*100,"")</f>
        <v/>
      </c>
    </row>
    <row r="75" spans="1:11" ht="20.100000000000001" customHeight="1" x14ac:dyDescent="0.25">
      <c r="A75" s="5"/>
      <c r="B75" s="14"/>
      <c r="C75" s="6"/>
      <c r="D75" s="6">
        <v>3241</v>
      </c>
      <c r="E75" s="6" t="s">
        <v>213</v>
      </c>
      <c r="F75" s="61">
        <v>2743.3</v>
      </c>
      <c r="G75" s="192"/>
      <c r="H75" s="192"/>
      <c r="I75" s="61">
        <v>11993.77</v>
      </c>
      <c r="J75" s="50"/>
      <c r="K75" s="50"/>
    </row>
    <row r="76" spans="1:11" ht="20.100000000000001" customHeight="1" x14ac:dyDescent="0.25">
      <c r="A76" s="23"/>
      <c r="B76" s="24"/>
      <c r="C76" s="25">
        <v>329</v>
      </c>
      <c r="D76" s="25"/>
      <c r="E76" s="25" t="s">
        <v>87</v>
      </c>
      <c r="F76" s="211">
        <f>SUM(F77:F82)</f>
        <v>17574.79</v>
      </c>
      <c r="G76" s="32"/>
      <c r="H76" s="32"/>
      <c r="I76" s="211">
        <f>SUM(I77:I82)</f>
        <v>22012.32</v>
      </c>
      <c r="J76" s="49"/>
      <c r="K76" s="49" t="str">
        <f t="shared" si="3"/>
        <v/>
      </c>
    </row>
    <row r="77" spans="1:11" ht="20.100000000000001" customHeight="1" x14ac:dyDescent="0.25">
      <c r="A77" s="5"/>
      <c r="B77" s="14"/>
      <c r="C77" s="6"/>
      <c r="D77" s="6">
        <v>3291</v>
      </c>
      <c r="E77" s="6" t="s">
        <v>82</v>
      </c>
      <c r="F77" s="61">
        <v>750</v>
      </c>
      <c r="G77" s="192"/>
      <c r="H77" s="192"/>
      <c r="I77" s="61">
        <v>1050</v>
      </c>
      <c r="J77" s="50"/>
      <c r="K77" s="50" t="str">
        <f t="shared" si="3"/>
        <v/>
      </c>
    </row>
    <row r="78" spans="1:11" ht="20.100000000000001" customHeight="1" x14ac:dyDescent="0.25">
      <c r="A78" s="5"/>
      <c r="B78" s="14"/>
      <c r="C78" s="6"/>
      <c r="D78" s="6">
        <v>3293</v>
      </c>
      <c r="E78" s="6" t="s">
        <v>83</v>
      </c>
      <c r="F78" s="61">
        <v>11518.71</v>
      </c>
      <c r="G78" s="192"/>
      <c r="H78" s="192"/>
      <c r="I78" s="61">
        <v>11981.93</v>
      </c>
      <c r="J78" s="50"/>
      <c r="K78" s="50" t="str">
        <f t="shared" si="3"/>
        <v/>
      </c>
    </row>
    <row r="79" spans="1:11" ht="20.100000000000001" customHeight="1" x14ac:dyDescent="0.25">
      <c r="A79" s="5"/>
      <c r="B79" s="14"/>
      <c r="C79" s="6"/>
      <c r="D79" s="6">
        <v>3294</v>
      </c>
      <c r="E79" s="6" t="s">
        <v>84</v>
      </c>
      <c r="F79" s="61">
        <v>35</v>
      </c>
      <c r="G79" s="192"/>
      <c r="H79" s="192"/>
      <c r="I79" s="61">
        <v>40</v>
      </c>
      <c r="J79" s="50"/>
      <c r="K79" s="50" t="str">
        <f t="shared" si="3"/>
        <v/>
      </c>
    </row>
    <row r="80" spans="1:11" ht="20.100000000000001" customHeight="1" x14ac:dyDescent="0.25">
      <c r="A80" s="5"/>
      <c r="B80" s="14"/>
      <c r="C80" s="6"/>
      <c r="D80" s="6">
        <v>3295</v>
      </c>
      <c r="E80" s="6" t="s">
        <v>85</v>
      </c>
      <c r="F80" s="61">
        <v>1991.01</v>
      </c>
      <c r="G80" s="192"/>
      <c r="H80" s="192"/>
      <c r="I80" s="61">
        <v>2623.44</v>
      </c>
      <c r="J80" s="50"/>
      <c r="K80" s="50" t="str">
        <f t="shared" si="3"/>
        <v/>
      </c>
    </row>
    <row r="81" spans="1:11" ht="20.100000000000001" customHeight="1" x14ac:dyDescent="0.25">
      <c r="A81" s="5"/>
      <c r="B81" s="14"/>
      <c r="C81" s="6"/>
      <c r="D81" s="6">
        <v>3296</v>
      </c>
      <c r="E81" s="6" t="s">
        <v>86</v>
      </c>
      <c r="F81" s="61">
        <v>0</v>
      </c>
      <c r="G81" s="192"/>
      <c r="H81" s="192"/>
      <c r="I81" s="61">
        <v>0</v>
      </c>
      <c r="J81" s="50"/>
      <c r="K81" s="50" t="str">
        <f t="shared" si="3"/>
        <v/>
      </c>
    </row>
    <row r="82" spans="1:11" ht="20.100000000000001" customHeight="1" x14ac:dyDescent="0.25">
      <c r="A82" s="5"/>
      <c r="B82" s="14"/>
      <c r="C82" s="6"/>
      <c r="D82" s="6">
        <v>3299</v>
      </c>
      <c r="E82" s="6" t="s">
        <v>87</v>
      </c>
      <c r="F82" s="61">
        <v>3280.07</v>
      </c>
      <c r="G82" s="192"/>
      <c r="H82" s="192"/>
      <c r="I82" s="61">
        <v>6316.95</v>
      </c>
      <c r="J82" s="50"/>
      <c r="K82" s="50" t="str">
        <f t="shared" si="3"/>
        <v/>
      </c>
    </row>
    <row r="83" spans="1:11" ht="20.100000000000001" customHeight="1" x14ac:dyDescent="0.25">
      <c r="A83" s="31"/>
      <c r="B83" s="31">
        <v>34</v>
      </c>
      <c r="C83" s="62"/>
      <c r="D83" s="62"/>
      <c r="E83" s="62" t="s">
        <v>71</v>
      </c>
      <c r="F83" s="213">
        <f>F84</f>
        <v>1109.9000000000001</v>
      </c>
      <c r="G83" s="188">
        <v>1210</v>
      </c>
      <c r="H83" s="188">
        <v>1980</v>
      </c>
      <c r="I83" s="213">
        <f>I84</f>
        <v>1226.8999999999999</v>
      </c>
      <c r="J83" s="48">
        <f t="shared" si="2"/>
        <v>110.54149022434451</v>
      </c>
      <c r="K83" s="48">
        <f t="shared" si="3"/>
        <v>101.39669421487602</v>
      </c>
    </row>
    <row r="84" spans="1:11" ht="20.100000000000001" customHeight="1" x14ac:dyDescent="0.25">
      <c r="A84" s="23"/>
      <c r="B84" s="24"/>
      <c r="C84" s="25">
        <v>343</v>
      </c>
      <c r="D84" s="25"/>
      <c r="E84" s="25" t="s">
        <v>90</v>
      </c>
      <c r="F84" s="211">
        <f>SUM(F85:F88)</f>
        <v>1109.9000000000001</v>
      </c>
      <c r="G84" s="32"/>
      <c r="H84" s="32"/>
      <c r="I84" s="211">
        <f>SUM(I85:I88)</f>
        <v>1226.8999999999999</v>
      </c>
      <c r="J84" s="49"/>
      <c r="K84" s="49" t="str">
        <f t="shared" si="3"/>
        <v/>
      </c>
    </row>
    <row r="85" spans="1:11" ht="20.100000000000001" customHeight="1" x14ac:dyDescent="0.25">
      <c r="A85" s="5"/>
      <c r="B85" s="14"/>
      <c r="C85" s="6"/>
      <c r="D85" s="6">
        <v>3431</v>
      </c>
      <c r="E85" s="6" t="s">
        <v>91</v>
      </c>
      <c r="F85" s="61">
        <v>954.07</v>
      </c>
      <c r="G85" s="192"/>
      <c r="H85" s="192"/>
      <c r="I85" s="61">
        <v>1226.58</v>
      </c>
      <c r="J85" s="50"/>
      <c r="K85" s="50" t="str">
        <f t="shared" si="3"/>
        <v/>
      </c>
    </row>
    <row r="86" spans="1:11" ht="20.100000000000001" customHeight="1" x14ac:dyDescent="0.25">
      <c r="A86" s="5"/>
      <c r="B86" s="14"/>
      <c r="C86" s="6"/>
      <c r="D86" s="6">
        <v>3432</v>
      </c>
      <c r="E86" s="6" t="s">
        <v>92</v>
      </c>
      <c r="F86" s="61">
        <v>0</v>
      </c>
      <c r="G86" s="192"/>
      <c r="H86" s="192"/>
      <c r="I86" s="61">
        <v>0</v>
      </c>
      <c r="J86" s="50" t="str">
        <f t="shared" si="2"/>
        <v/>
      </c>
      <c r="K86" s="50" t="str">
        <f t="shared" si="3"/>
        <v/>
      </c>
    </row>
    <row r="87" spans="1:11" ht="20.100000000000001" customHeight="1" x14ac:dyDescent="0.25">
      <c r="A87" s="5"/>
      <c r="B87" s="14"/>
      <c r="C87" s="6"/>
      <c r="D87" s="6">
        <v>3433</v>
      </c>
      <c r="E87" s="6" t="s">
        <v>93</v>
      </c>
      <c r="F87" s="61">
        <v>1.1299999999999999</v>
      </c>
      <c r="G87" s="192"/>
      <c r="H87" s="192"/>
      <c r="I87" s="61">
        <v>0.32</v>
      </c>
      <c r="J87" s="50"/>
      <c r="K87" s="50" t="str">
        <f t="shared" si="3"/>
        <v/>
      </c>
    </row>
    <row r="88" spans="1:11" ht="20.100000000000001" customHeight="1" x14ac:dyDescent="0.25">
      <c r="A88" s="5"/>
      <c r="B88" s="14"/>
      <c r="C88" s="6"/>
      <c r="D88" s="6">
        <v>3434</v>
      </c>
      <c r="E88" s="6" t="s">
        <v>94</v>
      </c>
      <c r="F88" s="61">
        <v>154.69999999999999</v>
      </c>
      <c r="G88" s="192"/>
      <c r="H88" s="192"/>
      <c r="I88" s="61">
        <v>0</v>
      </c>
      <c r="J88" s="50"/>
      <c r="K88" s="50" t="str">
        <f t="shared" si="3"/>
        <v/>
      </c>
    </row>
    <row r="89" spans="1:11" ht="20.100000000000001" customHeight="1" x14ac:dyDescent="0.25">
      <c r="A89" s="31"/>
      <c r="B89" s="31">
        <v>37</v>
      </c>
      <c r="C89" s="62"/>
      <c r="D89" s="62"/>
      <c r="E89" s="62" t="s">
        <v>95</v>
      </c>
      <c r="F89" s="213">
        <f>F90</f>
        <v>0</v>
      </c>
      <c r="G89" s="188">
        <v>0</v>
      </c>
      <c r="H89" s="188">
        <v>114000</v>
      </c>
      <c r="I89" s="213">
        <f>I90</f>
        <v>114000</v>
      </c>
      <c r="J89" s="48" t="str">
        <f t="shared" si="2"/>
        <v/>
      </c>
      <c r="K89" s="48" t="str">
        <f t="shared" si="3"/>
        <v/>
      </c>
    </row>
    <row r="90" spans="1:11" ht="20.100000000000001" customHeight="1" x14ac:dyDescent="0.25">
      <c r="A90" s="23"/>
      <c r="B90" s="24"/>
      <c r="C90" s="25">
        <v>372</v>
      </c>
      <c r="D90" s="25"/>
      <c r="E90" s="25" t="s">
        <v>96</v>
      </c>
      <c r="F90" s="211">
        <f>SUM(F91:F91)</f>
        <v>0</v>
      </c>
      <c r="G90" s="32"/>
      <c r="H90" s="32"/>
      <c r="I90" s="211">
        <f>SUM(I91:I91)</f>
        <v>114000</v>
      </c>
      <c r="J90" s="49"/>
      <c r="K90" s="49" t="str">
        <f t="shared" si="3"/>
        <v/>
      </c>
    </row>
    <row r="91" spans="1:11" ht="20.100000000000001" customHeight="1" x14ac:dyDescent="0.25">
      <c r="A91" s="5"/>
      <c r="B91" s="14"/>
      <c r="C91" s="6"/>
      <c r="D91" s="6">
        <v>3721</v>
      </c>
      <c r="E91" s="6" t="s">
        <v>304</v>
      </c>
      <c r="F91" s="61">
        <v>0</v>
      </c>
      <c r="G91" s="192"/>
      <c r="H91" s="192"/>
      <c r="I91" s="61">
        <v>114000</v>
      </c>
      <c r="J91" s="50"/>
      <c r="K91" s="50" t="str">
        <f t="shared" si="3"/>
        <v/>
      </c>
    </row>
    <row r="92" spans="1:11" ht="20.100000000000001" customHeight="1" x14ac:dyDescent="0.25">
      <c r="A92" s="31"/>
      <c r="B92" s="31">
        <v>38</v>
      </c>
      <c r="C92" s="62"/>
      <c r="D92" s="62"/>
      <c r="E92" s="62" t="s">
        <v>97</v>
      </c>
      <c r="F92" s="213">
        <f>F93</f>
        <v>1852.93</v>
      </c>
      <c r="G92" s="188">
        <v>1818</v>
      </c>
      <c r="H92" s="188">
        <v>1816.95</v>
      </c>
      <c r="I92" s="213">
        <f>I93</f>
        <v>1816.95</v>
      </c>
      <c r="J92" s="48">
        <f t="shared" si="2"/>
        <v>98.058210509841174</v>
      </c>
      <c r="K92" s="48">
        <f>SUM(I92/H92)*100</f>
        <v>100</v>
      </c>
    </row>
    <row r="93" spans="1:11" ht="20.100000000000001" customHeight="1" x14ac:dyDescent="0.25">
      <c r="A93" s="23"/>
      <c r="B93" s="24"/>
      <c r="C93" s="25">
        <v>381</v>
      </c>
      <c r="D93" s="25"/>
      <c r="E93" s="25" t="s">
        <v>37</v>
      </c>
      <c r="F93" s="211">
        <f>F94</f>
        <v>1852.93</v>
      </c>
      <c r="G93" s="32"/>
      <c r="H93" s="32"/>
      <c r="I93" s="211">
        <f>I94</f>
        <v>1816.95</v>
      </c>
      <c r="J93" s="49"/>
      <c r="K93" s="49" t="str">
        <f t="shared" si="3"/>
        <v/>
      </c>
    </row>
    <row r="94" spans="1:11" ht="20.100000000000001" customHeight="1" x14ac:dyDescent="0.25">
      <c r="A94" s="5"/>
      <c r="B94" s="14"/>
      <c r="C94" s="6"/>
      <c r="D94" s="6">
        <v>3812</v>
      </c>
      <c r="E94" s="6" t="s">
        <v>98</v>
      </c>
      <c r="F94" s="61">
        <v>1852.93</v>
      </c>
      <c r="G94" s="192"/>
      <c r="H94" s="192"/>
      <c r="I94" s="61">
        <v>1816.95</v>
      </c>
      <c r="J94" s="50"/>
      <c r="K94" s="50" t="str">
        <f t="shared" si="3"/>
        <v/>
      </c>
    </row>
    <row r="95" spans="1:11" ht="20.100000000000001" customHeight="1" x14ac:dyDescent="0.25">
      <c r="A95" s="133">
        <v>4</v>
      </c>
      <c r="B95" s="134"/>
      <c r="C95" s="134"/>
      <c r="D95" s="134"/>
      <c r="E95" s="135" t="s">
        <v>5</v>
      </c>
      <c r="F95" s="221">
        <f>F96</f>
        <v>2070.7399999999998</v>
      </c>
      <c r="G95" s="189">
        <f>G96</f>
        <v>3100</v>
      </c>
      <c r="H95" s="189">
        <f>SUM(H96)</f>
        <v>11481.83</v>
      </c>
      <c r="I95" s="221">
        <f>I96</f>
        <v>5904.17</v>
      </c>
      <c r="J95" s="105">
        <f t="shared" si="2"/>
        <v>285.12367559423205</v>
      </c>
      <c r="K95" s="105">
        <f t="shared" si="3"/>
        <v>190.45709677419356</v>
      </c>
    </row>
    <row r="96" spans="1:11" ht="20.100000000000001" customHeight="1" x14ac:dyDescent="0.25">
      <c r="A96" s="27"/>
      <c r="B96" s="27">
        <v>42</v>
      </c>
      <c r="C96" s="27"/>
      <c r="D96" s="27"/>
      <c r="E96" s="69" t="s">
        <v>58</v>
      </c>
      <c r="F96" s="213">
        <f>F97+F102</f>
        <v>2070.7399999999998</v>
      </c>
      <c r="G96" s="188">
        <v>3100</v>
      </c>
      <c r="H96" s="222">
        <v>11481.83</v>
      </c>
      <c r="I96" s="213">
        <f>SUM(I97+I102)</f>
        <v>5904.17</v>
      </c>
      <c r="J96" s="48"/>
      <c r="K96" s="48"/>
    </row>
    <row r="97" spans="1:11" ht="20.100000000000001" customHeight="1" x14ac:dyDescent="0.25">
      <c r="A97" s="26"/>
      <c r="B97" s="26"/>
      <c r="C97" s="23">
        <v>422</v>
      </c>
      <c r="D97" s="23"/>
      <c r="E97" s="23" t="s">
        <v>59</v>
      </c>
      <c r="F97" s="211">
        <f>SUM(F98)</f>
        <v>772.5</v>
      </c>
      <c r="G97" s="32"/>
      <c r="H97" s="223"/>
      <c r="I97" s="211">
        <f>SUM(I98:I101)</f>
        <v>2697.5</v>
      </c>
      <c r="J97" s="49"/>
      <c r="K97" s="49" t="str">
        <f t="shared" si="3"/>
        <v/>
      </c>
    </row>
    <row r="98" spans="1:11" ht="20.100000000000001" customHeight="1" x14ac:dyDescent="0.25">
      <c r="A98" s="26"/>
      <c r="B98" s="26"/>
      <c r="C98" s="23"/>
      <c r="D98" s="23">
        <v>4221</v>
      </c>
      <c r="E98" s="23" t="s">
        <v>214</v>
      </c>
      <c r="F98" s="211">
        <v>772.5</v>
      </c>
      <c r="G98" s="32"/>
      <c r="H98" s="223"/>
      <c r="I98" s="211">
        <v>822.5</v>
      </c>
      <c r="J98" s="49"/>
      <c r="K98" s="49"/>
    </row>
    <row r="99" spans="1:11" ht="20.100000000000001" customHeight="1" x14ac:dyDescent="0.25">
      <c r="A99" s="26"/>
      <c r="B99" s="26"/>
      <c r="C99" s="23"/>
      <c r="D99" s="23">
        <v>4222</v>
      </c>
      <c r="E99" s="23" t="s">
        <v>305</v>
      </c>
      <c r="F99" s="211"/>
      <c r="G99" s="32"/>
      <c r="H99" s="223"/>
      <c r="I99" s="211">
        <v>1875</v>
      </c>
      <c r="J99" s="49"/>
      <c r="K99" s="49"/>
    </row>
    <row r="100" spans="1:11" ht="20.100000000000001" customHeight="1" x14ac:dyDescent="0.25">
      <c r="A100" s="7"/>
      <c r="B100" s="7"/>
      <c r="C100" s="5"/>
      <c r="D100" s="5">
        <v>4225</v>
      </c>
      <c r="E100" s="5" t="s">
        <v>210</v>
      </c>
      <c r="F100" s="61">
        <v>0</v>
      </c>
      <c r="G100" s="192"/>
      <c r="H100" s="224"/>
      <c r="I100" s="61">
        <v>0</v>
      </c>
      <c r="J100" s="50"/>
      <c r="K100" s="50" t="str">
        <f t="shared" si="3"/>
        <v/>
      </c>
    </row>
    <row r="101" spans="1:11" ht="20.100000000000001" customHeight="1" x14ac:dyDescent="0.25">
      <c r="A101" s="7"/>
      <c r="B101" s="7"/>
      <c r="C101" s="5"/>
      <c r="D101" s="5">
        <v>4227</v>
      </c>
      <c r="E101" s="5" t="s">
        <v>211</v>
      </c>
      <c r="F101" s="61">
        <v>0</v>
      </c>
      <c r="G101" s="192"/>
      <c r="H101" s="224"/>
      <c r="I101" s="61">
        <v>0</v>
      </c>
      <c r="J101" s="50"/>
      <c r="K101" s="50"/>
    </row>
    <row r="102" spans="1:11" ht="20.100000000000001" customHeight="1" x14ac:dyDescent="0.25">
      <c r="A102" s="26"/>
      <c r="B102" s="26"/>
      <c r="C102" s="23">
        <v>424</v>
      </c>
      <c r="D102" s="23"/>
      <c r="E102" s="23" t="s">
        <v>60</v>
      </c>
      <c r="F102" s="211">
        <f>SUM(F103)</f>
        <v>1298.24</v>
      </c>
      <c r="G102" s="32"/>
      <c r="H102" s="223"/>
      <c r="I102" s="211">
        <f>SUM(I103)</f>
        <v>3206.67</v>
      </c>
      <c r="J102" s="49"/>
      <c r="K102" s="49" t="str">
        <f t="shared" si="3"/>
        <v/>
      </c>
    </row>
    <row r="103" spans="1:11" ht="20.100000000000001" customHeight="1" x14ac:dyDescent="0.25">
      <c r="A103" s="7"/>
      <c r="B103" s="7"/>
      <c r="C103" s="5"/>
      <c r="D103" s="5">
        <v>4241</v>
      </c>
      <c r="E103" s="5" t="s">
        <v>57</v>
      </c>
      <c r="F103" s="61">
        <v>1298.24</v>
      </c>
      <c r="G103" s="192"/>
      <c r="H103" s="224"/>
      <c r="I103" s="61">
        <v>3206.67</v>
      </c>
      <c r="J103" s="50"/>
      <c r="K103" s="50" t="str">
        <f t="shared" si="3"/>
        <v/>
      </c>
    </row>
  </sheetData>
  <mergeCells count="6">
    <mergeCell ref="A2:K2"/>
    <mergeCell ref="A41:E41"/>
    <mergeCell ref="A42:E42"/>
    <mergeCell ref="A6:E6"/>
    <mergeCell ref="A7:E7"/>
    <mergeCell ref="A4:K4"/>
  </mergeCells>
  <pageMargins left="0.7" right="0.7" top="0.75" bottom="0.75" header="0.3" footer="0.3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24"/>
  <sheetViews>
    <sheetView zoomScale="69" zoomScaleNormal="69" workbookViewId="0">
      <selection activeCell="F11" sqref="F11"/>
    </sheetView>
  </sheetViews>
  <sheetFormatPr defaultColWidth="8.85546875" defaultRowHeight="15" x14ac:dyDescent="0.25"/>
  <cols>
    <col min="1" max="1" width="5.42578125" bestFit="1" customWidth="1"/>
    <col min="2" max="2" width="5.42578125" customWidth="1"/>
    <col min="3" max="3" width="43.5703125" customWidth="1"/>
    <col min="4" max="5" width="19.42578125" customWidth="1"/>
    <col min="6" max="6" width="18.85546875" customWidth="1"/>
    <col min="7" max="7" width="19.28515625" customWidth="1"/>
    <col min="8" max="8" width="11.42578125" customWidth="1"/>
    <col min="9" max="9" width="12" customWidth="1"/>
    <col min="10" max="16384" width="8.85546875" style="37"/>
  </cols>
  <sheetData>
    <row r="1" spans="1:9" ht="21" x14ac:dyDescent="0.35">
      <c r="A1" s="46" t="s">
        <v>106</v>
      </c>
    </row>
    <row r="2" spans="1:9" ht="18" x14ac:dyDescent="0.25">
      <c r="A2" s="11"/>
      <c r="B2" s="11"/>
      <c r="C2" s="11"/>
      <c r="D2" s="11"/>
      <c r="E2" s="11"/>
      <c r="F2" s="11"/>
      <c r="G2" s="2"/>
      <c r="H2" s="2"/>
    </row>
    <row r="3" spans="1:9" ht="15.75" customHeight="1" x14ac:dyDescent="0.25">
      <c r="A3" s="281" t="s">
        <v>252</v>
      </c>
      <c r="B3" s="281"/>
      <c r="C3" s="281"/>
      <c r="D3" s="281"/>
      <c r="E3" s="281"/>
      <c r="F3" s="281"/>
      <c r="G3" s="281"/>
      <c r="H3" s="281"/>
      <c r="I3" s="281"/>
    </row>
    <row r="4" spans="1:9" ht="18" x14ac:dyDescent="0.25">
      <c r="A4" s="11"/>
      <c r="B4" s="11"/>
      <c r="C4" s="11"/>
      <c r="D4" s="11"/>
      <c r="E4" s="11"/>
      <c r="F4" s="11"/>
      <c r="G4" s="2"/>
      <c r="H4" s="2"/>
    </row>
    <row r="5" spans="1:9" ht="36.75" customHeight="1" x14ac:dyDescent="0.25">
      <c r="A5" s="300" t="s">
        <v>6</v>
      </c>
      <c r="B5" s="300"/>
      <c r="C5" s="301"/>
      <c r="D5" s="21" t="s">
        <v>272</v>
      </c>
      <c r="E5" s="21" t="s">
        <v>267</v>
      </c>
      <c r="F5" s="21" t="s">
        <v>273</v>
      </c>
      <c r="G5" s="21" t="s">
        <v>274</v>
      </c>
      <c r="H5" s="21" t="s">
        <v>10</v>
      </c>
      <c r="I5" s="21" t="s">
        <v>10</v>
      </c>
    </row>
    <row r="6" spans="1:9" s="38" customFormat="1" ht="10.5" customHeight="1" x14ac:dyDescent="0.2">
      <c r="A6" s="303"/>
      <c r="B6" s="303"/>
      <c r="C6" s="304"/>
      <c r="D6" s="15">
        <v>2</v>
      </c>
      <c r="E6" s="15">
        <v>3</v>
      </c>
      <c r="F6" s="15">
        <v>4</v>
      </c>
      <c r="G6" s="15">
        <v>5</v>
      </c>
      <c r="H6" s="15" t="s">
        <v>12</v>
      </c>
      <c r="I6" s="15" t="s">
        <v>13</v>
      </c>
    </row>
    <row r="7" spans="1:9" ht="20.100000000000001" customHeight="1" x14ac:dyDescent="0.25">
      <c r="A7" s="106"/>
      <c r="B7" s="106"/>
      <c r="C7" s="106" t="s">
        <v>23</v>
      </c>
      <c r="D7" s="215">
        <f>SUM(D8+D11+D14+D17+D22+D28+D31)</f>
        <v>1929148.6099999999</v>
      </c>
      <c r="E7" s="215">
        <f>SUM(E8+E11+E14+E17+E20+E22+E28+E31)</f>
        <v>2282551.5099999998</v>
      </c>
      <c r="F7" s="215">
        <f>SUM(F8+F11+F14+F17+F22+F25+F28+F31)</f>
        <v>2423752.91</v>
      </c>
      <c r="G7" s="215">
        <f>SUM(G8+G11+G14+G17+G22+G25+G28+G31)</f>
        <v>2139197.4</v>
      </c>
      <c r="H7" s="145">
        <f>IFERROR(G7/D7*100,"")</f>
        <v>110.88816014023928</v>
      </c>
      <c r="I7" s="108">
        <f>IFERROR(G7/E7*100,"")</f>
        <v>93.719567362578388</v>
      </c>
    </row>
    <row r="8" spans="1:9" ht="20.100000000000001" customHeight="1" x14ac:dyDescent="0.25">
      <c r="A8" s="104"/>
      <c r="B8" s="104"/>
      <c r="C8" s="104" t="s">
        <v>300</v>
      </c>
      <c r="D8" s="221">
        <f t="shared" ref="D8:G9" si="0">D9</f>
        <v>4735.88</v>
      </c>
      <c r="E8" s="189">
        <f t="shared" si="0"/>
        <v>729.98</v>
      </c>
      <c r="F8" s="189">
        <f t="shared" si="0"/>
        <v>48537.48</v>
      </c>
      <c r="G8" s="221">
        <f t="shared" si="0"/>
        <v>46799.26</v>
      </c>
      <c r="H8" s="132">
        <f>IFERROR(G8/D8*100,"")</f>
        <v>988.18508914921836</v>
      </c>
      <c r="I8" s="105">
        <f>IFERROR(G8/E8*100,"")</f>
        <v>6411.0331789912052</v>
      </c>
    </row>
    <row r="9" spans="1:9" ht="20.100000000000001" customHeight="1" x14ac:dyDescent="0.25">
      <c r="A9" s="109">
        <v>6</v>
      </c>
      <c r="B9" s="109"/>
      <c r="C9" s="109" t="s">
        <v>2</v>
      </c>
      <c r="D9" s="225">
        <f t="shared" si="0"/>
        <v>4735.88</v>
      </c>
      <c r="E9" s="225">
        <f t="shared" si="0"/>
        <v>729.98</v>
      </c>
      <c r="F9" s="225">
        <f t="shared" si="0"/>
        <v>48537.48</v>
      </c>
      <c r="G9" s="225">
        <f t="shared" si="0"/>
        <v>46799.26</v>
      </c>
      <c r="H9" s="146"/>
      <c r="I9" s="110"/>
    </row>
    <row r="10" spans="1:9" ht="25.5" customHeight="1" x14ac:dyDescent="0.25">
      <c r="A10" s="7"/>
      <c r="B10" s="7">
        <v>67</v>
      </c>
      <c r="C10" s="7" t="s">
        <v>79</v>
      </c>
      <c r="D10" s="212">
        <v>4735.88</v>
      </c>
      <c r="E10" s="192">
        <v>729.98</v>
      </c>
      <c r="F10" s="192">
        <v>48537.48</v>
      </c>
      <c r="G10" s="212">
        <v>46799.26</v>
      </c>
      <c r="H10" s="65"/>
      <c r="I10" s="65"/>
    </row>
    <row r="11" spans="1:9" ht="20.100000000000001" customHeight="1" x14ac:dyDescent="0.25">
      <c r="A11" s="104"/>
      <c r="B11" s="104"/>
      <c r="C11" s="104" t="s">
        <v>299</v>
      </c>
      <c r="D11" s="189">
        <f>+D12</f>
        <v>0.09</v>
      </c>
      <c r="E11" s="189">
        <f>+E12</f>
        <v>20</v>
      </c>
      <c r="F11" s="189">
        <f>+F12</f>
        <v>93.77</v>
      </c>
      <c r="G11" s="189">
        <f>+G12</f>
        <v>12.1</v>
      </c>
      <c r="H11" s="132">
        <f t="shared" ref="H11:H31" si="1">IFERROR(G11/D11*100,"")</f>
        <v>13444.444444444445</v>
      </c>
      <c r="I11" s="105">
        <f t="shared" ref="I11:I31" si="2">IFERROR(G11/E11*100,"")</f>
        <v>60.5</v>
      </c>
    </row>
    <row r="12" spans="1:9" ht="20.100000000000001" customHeight="1" x14ac:dyDescent="0.25">
      <c r="A12" s="109">
        <v>6</v>
      </c>
      <c r="B12" s="109"/>
      <c r="C12" s="109" t="s">
        <v>2</v>
      </c>
      <c r="D12" s="226">
        <f>SUM(D13)</f>
        <v>0.09</v>
      </c>
      <c r="E12" s="226">
        <f>SUM(E13)</f>
        <v>20</v>
      </c>
      <c r="F12" s="226">
        <f>SUM(F13)</f>
        <v>93.77</v>
      </c>
      <c r="G12" s="226">
        <f>SUM(G13)</f>
        <v>12.1</v>
      </c>
      <c r="H12" s="146"/>
      <c r="I12" s="110"/>
    </row>
    <row r="13" spans="1:9" ht="20.100000000000001" customHeight="1" x14ac:dyDescent="0.25">
      <c r="A13" s="6"/>
      <c r="B13" s="6">
        <v>64</v>
      </c>
      <c r="C13" s="6" t="s">
        <v>78</v>
      </c>
      <c r="D13" s="212">
        <v>0.09</v>
      </c>
      <c r="E13" s="192">
        <v>20</v>
      </c>
      <c r="F13" s="192">
        <v>93.77</v>
      </c>
      <c r="G13" s="212">
        <v>12.1</v>
      </c>
      <c r="H13" s="65"/>
      <c r="I13" s="65"/>
    </row>
    <row r="14" spans="1:9" ht="27.75" customHeight="1" x14ac:dyDescent="0.25">
      <c r="A14" s="104"/>
      <c r="B14" s="104"/>
      <c r="C14" s="113" t="s">
        <v>293</v>
      </c>
      <c r="D14" s="189">
        <f>+D15</f>
        <v>103961.16</v>
      </c>
      <c r="E14" s="189">
        <f>+E15</f>
        <v>106957.38</v>
      </c>
      <c r="F14" s="189">
        <f>+F15</f>
        <v>114848.14</v>
      </c>
      <c r="G14" s="189">
        <f>+G15</f>
        <v>105615.89</v>
      </c>
      <c r="H14" s="132">
        <f>IFERROR(G14/D14*100,"")</f>
        <v>101.59168097008535</v>
      </c>
      <c r="I14" s="105">
        <f>IFERROR(G14/E14*100,"")</f>
        <v>98.745771446533183</v>
      </c>
    </row>
    <row r="15" spans="1:9" ht="20.100000000000001" customHeight="1" x14ac:dyDescent="0.25">
      <c r="A15" s="109">
        <v>6</v>
      </c>
      <c r="B15" s="109"/>
      <c r="C15" s="109" t="s">
        <v>2</v>
      </c>
      <c r="D15" s="226">
        <f>SUM(D16)</f>
        <v>103961.16</v>
      </c>
      <c r="E15" s="226">
        <f>SUM(E16)</f>
        <v>106957.38</v>
      </c>
      <c r="F15" s="226">
        <f>SUM(F16)</f>
        <v>114848.14</v>
      </c>
      <c r="G15" s="226">
        <f>SUM(G16)</f>
        <v>105615.89</v>
      </c>
      <c r="H15" s="146"/>
      <c r="I15" s="110"/>
    </row>
    <row r="16" spans="1:9" ht="20.100000000000001" customHeight="1" x14ac:dyDescent="0.25">
      <c r="A16" s="6"/>
      <c r="B16" s="6">
        <v>67</v>
      </c>
      <c r="C16" s="7" t="s">
        <v>101</v>
      </c>
      <c r="D16" s="212">
        <v>103961.16</v>
      </c>
      <c r="E16" s="192">
        <v>106957.38</v>
      </c>
      <c r="F16" s="192">
        <v>114848.14</v>
      </c>
      <c r="G16" s="212">
        <v>105615.89</v>
      </c>
      <c r="H16" s="65"/>
      <c r="I16" s="65"/>
    </row>
    <row r="17" spans="1:9" ht="20.100000000000001" customHeight="1" x14ac:dyDescent="0.25">
      <c r="A17" s="104"/>
      <c r="B17" s="104"/>
      <c r="C17" s="113" t="s">
        <v>292</v>
      </c>
      <c r="D17" s="189">
        <f>+D18</f>
        <v>18448.03</v>
      </c>
      <c r="E17" s="189">
        <f>+E18</f>
        <v>24000</v>
      </c>
      <c r="F17" s="189">
        <f>+F18</f>
        <v>39414.17</v>
      </c>
      <c r="G17" s="189">
        <f>+G18</f>
        <v>28544.53</v>
      </c>
      <c r="H17" s="132">
        <f t="shared" si="1"/>
        <v>154.72942097340473</v>
      </c>
      <c r="I17" s="105">
        <f t="shared" si="2"/>
        <v>118.93554166666667</v>
      </c>
    </row>
    <row r="18" spans="1:9" ht="20.100000000000001" customHeight="1" x14ac:dyDescent="0.25">
      <c r="A18" s="4">
        <v>6</v>
      </c>
      <c r="B18" s="4"/>
      <c r="C18" s="4" t="s">
        <v>2</v>
      </c>
      <c r="D18" s="196">
        <f>SUM(D19)</f>
        <v>18448.03</v>
      </c>
      <c r="E18" s="196">
        <f>SUM(E19)</f>
        <v>24000</v>
      </c>
      <c r="F18" s="196">
        <f>SUM(F19)</f>
        <v>39414.17</v>
      </c>
      <c r="G18" s="196">
        <f>SUM(G19)</f>
        <v>28544.53</v>
      </c>
      <c r="H18" s="147"/>
      <c r="I18" s="68"/>
    </row>
    <row r="19" spans="1:9" ht="27.75" customHeight="1" x14ac:dyDescent="0.25">
      <c r="A19" s="6"/>
      <c r="B19" s="6">
        <v>65</v>
      </c>
      <c r="C19" s="18" t="s">
        <v>79</v>
      </c>
      <c r="D19" s="212">
        <v>18448.03</v>
      </c>
      <c r="E19" s="192">
        <v>24000</v>
      </c>
      <c r="F19" s="192">
        <v>39414.17</v>
      </c>
      <c r="G19" s="212">
        <v>28544.53</v>
      </c>
      <c r="H19" s="65"/>
      <c r="I19" s="65"/>
    </row>
    <row r="20" spans="1:9" ht="23.25" customHeight="1" x14ac:dyDescent="0.25">
      <c r="A20" s="104"/>
      <c r="B20" s="104"/>
      <c r="C20" s="104" t="s">
        <v>294</v>
      </c>
      <c r="D20" s="189">
        <f>+D21</f>
        <v>0</v>
      </c>
      <c r="E20" s="189">
        <f>+E21</f>
        <v>0</v>
      </c>
      <c r="F20" s="189">
        <f>+F21</f>
        <v>0</v>
      </c>
      <c r="G20" s="189">
        <f>+G21</f>
        <v>0</v>
      </c>
      <c r="H20" s="132" t="str">
        <f>IFERROR(G20/D20*100,"")</f>
        <v/>
      </c>
      <c r="I20" s="105" t="str">
        <f>IFERROR(G20/E20*100,"")</f>
        <v/>
      </c>
    </row>
    <row r="21" spans="1:9" ht="20.100000000000001" customHeight="1" x14ac:dyDescent="0.25">
      <c r="A21" s="6"/>
      <c r="B21" s="7">
        <v>63</v>
      </c>
      <c r="C21" s="7" t="s">
        <v>115</v>
      </c>
      <c r="D21" s="212"/>
      <c r="E21" s="192">
        <v>0</v>
      </c>
      <c r="F21" s="192">
        <v>0</v>
      </c>
      <c r="G21" s="212"/>
      <c r="H21" s="65"/>
      <c r="I21" s="65"/>
    </row>
    <row r="22" spans="1:9" ht="20.100000000000001" customHeight="1" x14ac:dyDescent="0.25">
      <c r="A22" s="104"/>
      <c r="B22" s="104"/>
      <c r="C22" s="104" t="s">
        <v>295</v>
      </c>
      <c r="D22" s="189">
        <f>+D23</f>
        <v>1783057.45</v>
      </c>
      <c r="E22" s="189">
        <f>+E23</f>
        <v>2089074.15</v>
      </c>
      <c r="F22" s="189">
        <f>+F23</f>
        <v>2119692.52</v>
      </c>
      <c r="G22" s="189">
        <f>+G23</f>
        <v>1863261.34</v>
      </c>
      <c r="H22" s="132">
        <f t="shared" si="1"/>
        <v>104.49811025438356</v>
      </c>
      <c r="I22" s="105">
        <f t="shared" si="2"/>
        <v>89.190770945109833</v>
      </c>
    </row>
    <row r="23" spans="1:9" ht="20.100000000000001" customHeight="1" x14ac:dyDescent="0.25">
      <c r="A23" s="109">
        <v>6</v>
      </c>
      <c r="B23" s="109"/>
      <c r="C23" s="109" t="s">
        <v>2</v>
      </c>
      <c r="D23" s="226">
        <f>SUM(D24:D24)</f>
        <v>1783057.45</v>
      </c>
      <c r="E23" s="226">
        <f>SUM(E24:E24)</f>
        <v>2089074.15</v>
      </c>
      <c r="F23" s="226">
        <f>SUM(F24:F24)</f>
        <v>2119692.52</v>
      </c>
      <c r="G23" s="226">
        <f>SUM(G24:G24)</f>
        <v>1863261.34</v>
      </c>
      <c r="H23" s="146"/>
      <c r="I23" s="110"/>
    </row>
    <row r="24" spans="1:9" ht="25.5" customHeight="1" x14ac:dyDescent="0.25">
      <c r="A24" s="7"/>
      <c r="B24" s="7">
        <v>63</v>
      </c>
      <c r="C24" s="7" t="s">
        <v>14</v>
      </c>
      <c r="D24" s="212">
        <v>1783057.45</v>
      </c>
      <c r="E24" s="192">
        <v>2089074.15</v>
      </c>
      <c r="F24" s="192">
        <v>2119692.52</v>
      </c>
      <c r="G24" s="212">
        <v>1863261.34</v>
      </c>
      <c r="H24" s="65"/>
      <c r="I24" s="65"/>
    </row>
    <row r="25" spans="1:9" ht="25.5" customHeight="1" x14ac:dyDescent="0.25">
      <c r="A25" s="104"/>
      <c r="B25" s="104"/>
      <c r="C25" s="104" t="s">
        <v>296</v>
      </c>
      <c r="D25" s="221">
        <f t="shared" ref="D25:G26" si="3">D26</f>
        <v>0</v>
      </c>
      <c r="E25" s="189">
        <f t="shared" si="3"/>
        <v>0</v>
      </c>
      <c r="F25" s="189">
        <f t="shared" si="3"/>
        <v>70750</v>
      </c>
      <c r="G25" s="221">
        <f t="shared" si="3"/>
        <v>70750</v>
      </c>
      <c r="H25" s="132" t="str">
        <f t="shared" ref="H25:H28" si="4">IFERROR(G25/D25*100,"")</f>
        <v/>
      </c>
      <c r="I25" s="105" t="str">
        <f>IFERROR(G25/E25*100,"")</f>
        <v/>
      </c>
    </row>
    <row r="26" spans="1:9" ht="25.5" customHeight="1" x14ac:dyDescent="0.25">
      <c r="A26" s="109">
        <v>6</v>
      </c>
      <c r="B26" s="109"/>
      <c r="C26" s="109" t="s">
        <v>2</v>
      </c>
      <c r="D26" s="225">
        <f t="shared" si="3"/>
        <v>0</v>
      </c>
      <c r="E26" s="225">
        <f t="shared" si="3"/>
        <v>0</v>
      </c>
      <c r="F26" s="225">
        <f t="shared" si="3"/>
        <v>70750</v>
      </c>
      <c r="G26" s="225">
        <f t="shared" si="3"/>
        <v>70750</v>
      </c>
      <c r="H26" s="146" t="str">
        <f t="shared" si="4"/>
        <v/>
      </c>
      <c r="I26" s="110" t="str">
        <f>IFERROR(G26/E26*100,"")</f>
        <v/>
      </c>
    </row>
    <row r="27" spans="1:9" ht="25.5" customHeight="1" x14ac:dyDescent="0.25">
      <c r="A27" s="7"/>
      <c r="B27" s="7">
        <v>67</v>
      </c>
      <c r="C27" s="7" t="s">
        <v>79</v>
      </c>
      <c r="D27" s="212">
        <v>0</v>
      </c>
      <c r="E27" s="192">
        <v>0</v>
      </c>
      <c r="F27" s="192">
        <v>70750</v>
      </c>
      <c r="G27" s="212">
        <v>70750</v>
      </c>
      <c r="H27" s="65" t="str">
        <f t="shared" si="4"/>
        <v/>
      </c>
      <c r="I27" s="65" t="str">
        <f t="shared" ref="I27" si="5">IFERROR(G27/E27*100,"")</f>
        <v/>
      </c>
    </row>
    <row r="28" spans="1:9" ht="20.100000000000001" customHeight="1" x14ac:dyDescent="0.25">
      <c r="A28" s="104"/>
      <c r="B28" s="104"/>
      <c r="C28" s="104" t="s">
        <v>297</v>
      </c>
      <c r="D28" s="189">
        <f>+D29</f>
        <v>4736</v>
      </c>
      <c r="E28" s="189">
        <f>+E29</f>
        <v>48000</v>
      </c>
      <c r="F28" s="189">
        <f>+F29</f>
        <v>15656.83</v>
      </c>
      <c r="G28" s="189">
        <f>+G29</f>
        <v>10134.280000000001</v>
      </c>
      <c r="H28" s="132">
        <f t="shared" si="4"/>
        <v>213.98395270270271</v>
      </c>
      <c r="I28" s="105">
        <f>IFERROR(G28/E28*100,"")</f>
        <v>21.113083333333336</v>
      </c>
    </row>
    <row r="29" spans="1:9" ht="20.100000000000001" customHeight="1" x14ac:dyDescent="0.25">
      <c r="A29" s="109">
        <v>6</v>
      </c>
      <c r="B29" s="109"/>
      <c r="C29" s="109" t="s">
        <v>2</v>
      </c>
      <c r="D29" s="226">
        <f>SUM(D30:D30)</f>
        <v>4736</v>
      </c>
      <c r="E29" s="226">
        <f>SUM(E30:E30)</f>
        <v>48000</v>
      </c>
      <c r="F29" s="226">
        <f>SUM(F30:F30)</f>
        <v>15656.83</v>
      </c>
      <c r="G29" s="226">
        <f>SUM(G30:G30)</f>
        <v>10134.280000000001</v>
      </c>
      <c r="H29" s="146"/>
      <c r="I29" s="110"/>
    </row>
    <row r="30" spans="1:9" ht="26.25" customHeight="1" x14ac:dyDescent="0.25">
      <c r="A30" s="7"/>
      <c r="B30" s="7">
        <v>63</v>
      </c>
      <c r="C30" s="7" t="s">
        <v>14</v>
      </c>
      <c r="D30" s="212">
        <v>4736</v>
      </c>
      <c r="E30" s="192">
        <v>48000</v>
      </c>
      <c r="F30" s="192">
        <v>15656.83</v>
      </c>
      <c r="G30" s="212">
        <v>10134.280000000001</v>
      </c>
      <c r="H30" s="65"/>
      <c r="I30" s="65"/>
    </row>
    <row r="31" spans="1:9" ht="20.100000000000001" customHeight="1" x14ac:dyDescent="0.25">
      <c r="A31" s="104"/>
      <c r="B31" s="104"/>
      <c r="C31" s="104" t="s">
        <v>298</v>
      </c>
      <c r="D31" s="189">
        <f>+D32</f>
        <v>14210</v>
      </c>
      <c r="E31" s="189">
        <f>+E32</f>
        <v>13770</v>
      </c>
      <c r="F31" s="189">
        <f>+F32</f>
        <v>14760</v>
      </c>
      <c r="G31" s="189">
        <f>+G32</f>
        <v>14080</v>
      </c>
      <c r="H31" s="132">
        <f t="shared" si="1"/>
        <v>99.085151301900069</v>
      </c>
      <c r="I31" s="105">
        <f t="shared" si="2"/>
        <v>102.25127087872185</v>
      </c>
    </row>
    <row r="32" spans="1:9" ht="20.100000000000001" customHeight="1" x14ac:dyDescent="0.25">
      <c r="A32" s="109">
        <v>6</v>
      </c>
      <c r="B32" s="109"/>
      <c r="C32" s="109" t="s">
        <v>2</v>
      </c>
      <c r="D32" s="226">
        <f>SUM(D33)</f>
        <v>14210</v>
      </c>
      <c r="E32" s="226">
        <f>SUM(E33)</f>
        <v>13770</v>
      </c>
      <c r="F32" s="226">
        <f>SUM(F33)</f>
        <v>14760</v>
      </c>
      <c r="G32" s="226">
        <f>SUM(G33)</f>
        <v>14080</v>
      </c>
      <c r="H32" s="146"/>
      <c r="I32" s="110"/>
    </row>
    <row r="33" spans="1:9" ht="20.100000000000001" customHeight="1" x14ac:dyDescent="0.25">
      <c r="A33" s="7"/>
      <c r="B33" s="7">
        <v>66</v>
      </c>
      <c r="C33" s="7" t="s">
        <v>100</v>
      </c>
      <c r="D33" s="212">
        <v>14210</v>
      </c>
      <c r="E33" s="192">
        <v>13770</v>
      </c>
      <c r="F33" s="192">
        <v>14760</v>
      </c>
      <c r="G33" s="212">
        <v>14080</v>
      </c>
      <c r="H33" s="65"/>
      <c r="I33" s="65"/>
    </row>
    <row r="34" spans="1:9" ht="20.100000000000001" customHeight="1" x14ac:dyDescent="0.25">
      <c r="A34" s="104">
        <v>9</v>
      </c>
      <c r="B34" s="127">
        <v>92</v>
      </c>
      <c r="C34" s="128" t="s">
        <v>265</v>
      </c>
      <c r="D34" s="129"/>
      <c r="E34" s="189"/>
      <c r="F34" s="114"/>
      <c r="G34" s="129"/>
      <c r="H34" s="130"/>
      <c r="I34" s="131"/>
    </row>
    <row r="35" spans="1:9" ht="15.75" customHeight="1" x14ac:dyDescent="0.25">
      <c r="D35" s="202"/>
      <c r="E35" s="202"/>
      <c r="F35" s="202"/>
      <c r="G35" s="202"/>
      <c r="H35" s="42"/>
      <c r="I35" s="42"/>
    </row>
    <row r="36" spans="1:9" ht="15.75" customHeight="1" x14ac:dyDescent="0.25">
      <c r="D36" s="202"/>
      <c r="E36" s="202"/>
      <c r="F36" s="202"/>
      <c r="G36" s="202"/>
      <c r="H36" s="42"/>
      <c r="I36" s="42"/>
    </row>
    <row r="37" spans="1:9" ht="15.75" customHeight="1" x14ac:dyDescent="0.25">
      <c r="D37" s="202"/>
      <c r="E37" s="202"/>
      <c r="F37" s="202"/>
      <c r="G37" s="202"/>
      <c r="H37" s="42"/>
      <c r="I37" s="42"/>
    </row>
    <row r="38" spans="1:9" ht="15.75" customHeight="1" x14ac:dyDescent="0.25">
      <c r="D38" s="202"/>
      <c r="E38" s="202"/>
      <c r="F38" s="202"/>
      <c r="G38" s="202"/>
      <c r="H38" s="42"/>
      <c r="I38" s="42"/>
    </row>
    <row r="39" spans="1:9" ht="15.75" customHeight="1" x14ac:dyDescent="0.25">
      <c r="D39" s="202"/>
      <c r="E39" s="202"/>
      <c r="F39" s="202"/>
      <c r="G39" s="202"/>
      <c r="H39" s="42"/>
      <c r="I39" s="42"/>
    </row>
    <row r="40" spans="1:9" ht="15.75" customHeight="1" x14ac:dyDescent="0.25">
      <c r="A40" s="11"/>
      <c r="B40" s="11"/>
      <c r="C40" s="11"/>
      <c r="D40" s="199"/>
      <c r="E40" s="199"/>
      <c r="F40" s="199"/>
      <c r="G40" s="216"/>
      <c r="H40" s="43"/>
      <c r="I40" s="43"/>
    </row>
    <row r="41" spans="1:9" ht="40.5" customHeight="1" x14ac:dyDescent="0.25">
      <c r="A41" s="300" t="s">
        <v>6</v>
      </c>
      <c r="B41" s="300"/>
      <c r="C41" s="301"/>
      <c r="D41" s="217" t="s">
        <v>215</v>
      </c>
      <c r="E41" s="217" t="s">
        <v>267</v>
      </c>
      <c r="F41" s="217" t="s">
        <v>269</v>
      </c>
      <c r="G41" s="217" t="s">
        <v>270</v>
      </c>
      <c r="H41" s="40" t="s">
        <v>10</v>
      </c>
      <c r="I41" s="40" t="s">
        <v>10</v>
      </c>
    </row>
    <row r="42" spans="1:9" s="38" customFormat="1" ht="11.25" x14ac:dyDescent="0.2">
      <c r="A42" s="305"/>
      <c r="B42" s="305"/>
      <c r="C42" s="306"/>
      <c r="D42" s="227">
        <v>2</v>
      </c>
      <c r="E42" s="227">
        <v>3</v>
      </c>
      <c r="F42" s="227">
        <v>4</v>
      </c>
      <c r="G42" s="227">
        <v>5</v>
      </c>
      <c r="H42" s="41" t="s">
        <v>12</v>
      </c>
      <c r="I42" s="41" t="s">
        <v>13</v>
      </c>
    </row>
    <row r="43" spans="1:9" ht="20.100000000000001" customHeight="1" x14ac:dyDescent="0.25">
      <c r="A43" s="106"/>
      <c r="B43" s="106"/>
      <c r="C43" s="106" t="s">
        <v>20</v>
      </c>
      <c r="D43" s="107">
        <f>SUM(D44+D51+D57+D60+D64+D69+D75+D81+D85+D96+D99+D103)</f>
        <v>1923734</v>
      </c>
      <c r="E43" s="215">
        <f>SUM(E44+E57+E60+E64+E69+E75+E81+E85+E96+E103)</f>
        <v>2282551.5099999998</v>
      </c>
      <c r="F43" s="215">
        <f>SUM(F44+F51+F57+F60+F64+F69+F75+F81+F85+F96+F99+F103)</f>
        <v>2423752.91</v>
      </c>
      <c r="G43" s="107">
        <f>SUM(G44+G51+G57+G60+G64+G69+G75+G81+G85+G96+G99+G103)</f>
        <v>2301403.4099999997</v>
      </c>
      <c r="H43" s="108">
        <f t="shared" ref="H43:H108" si="6">IFERROR(G43/D43*100,"")</f>
        <v>119.63210142358558</v>
      </c>
      <c r="I43" s="108">
        <f t="shared" ref="I43:I108" si="7">IFERROR(G43/E43*100,"")</f>
        <v>100.82591345331787</v>
      </c>
    </row>
    <row r="44" spans="1:9" ht="20.100000000000001" customHeight="1" x14ac:dyDescent="0.25">
      <c r="A44" s="104"/>
      <c r="B44" s="104"/>
      <c r="C44" s="104" t="s">
        <v>70</v>
      </c>
      <c r="D44" s="221">
        <f>D45+D55</f>
        <v>3946.26</v>
      </c>
      <c r="E44" s="189">
        <f>SUM(E45+E55)</f>
        <v>729.98</v>
      </c>
      <c r="F44" s="189">
        <f>SUM(F45+F50)</f>
        <v>48537.48</v>
      </c>
      <c r="G44" s="221">
        <f>G45+G50</f>
        <v>48536.76</v>
      </c>
      <c r="H44" s="105">
        <f t="shared" si="6"/>
        <v>1229.9432880752915</v>
      </c>
      <c r="I44" s="105">
        <f t="shared" si="7"/>
        <v>6649.053398723252</v>
      </c>
    </row>
    <row r="45" spans="1:9" ht="20.100000000000001" customHeight="1" x14ac:dyDescent="0.25">
      <c r="A45" s="138">
        <v>3</v>
      </c>
      <c r="B45" s="138"/>
      <c r="C45" s="138" t="s">
        <v>3</v>
      </c>
      <c r="D45" s="214">
        <f>SUM(D46:D49)</f>
        <v>3946.26</v>
      </c>
      <c r="E45" s="190">
        <f>SUM(E46+E47+E48+E49)</f>
        <v>729.98</v>
      </c>
      <c r="F45" s="190">
        <f>SUM(F46:F49)</f>
        <v>46737.48</v>
      </c>
      <c r="G45" s="214">
        <f>SUM(G46:G49)</f>
        <v>46736.76</v>
      </c>
      <c r="H45" s="67"/>
      <c r="I45" s="67"/>
    </row>
    <row r="46" spans="1:9" ht="20.100000000000001" customHeight="1" x14ac:dyDescent="0.25">
      <c r="A46" s="7"/>
      <c r="B46" s="7">
        <v>31</v>
      </c>
      <c r="C46" s="7" t="s">
        <v>4</v>
      </c>
      <c r="D46" s="212">
        <v>0</v>
      </c>
      <c r="E46" s="192">
        <v>729.98</v>
      </c>
      <c r="F46" s="192">
        <v>729.98</v>
      </c>
      <c r="G46" s="212">
        <v>729.98</v>
      </c>
      <c r="H46" s="65" t="str">
        <f t="shared" si="6"/>
        <v/>
      </c>
      <c r="I46" s="65"/>
    </row>
    <row r="47" spans="1:9" s="39" customFormat="1" ht="20.100000000000001" customHeight="1" x14ac:dyDescent="0.25">
      <c r="A47" s="6"/>
      <c r="B47" s="6">
        <v>32</v>
      </c>
      <c r="C47" s="5" t="s">
        <v>9</v>
      </c>
      <c r="D47" s="212">
        <v>897.26</v>
      </c>
      <c r="E47" s="192">
        <v>0</v>
      </c>
      <c r="F47" s="192">
        <v>2007.5</v>
      </c>
      <c r="G47" s="212">
        <v>2006.78</v>
      </c>
      <c r="H47" s="65"/>
      <c r="I47" s="65" t="str">
        <f t="shared" si="7"/>
        <v/>
      </c>
    </row>
    <row r="48" spans="1:9" ht="20.100000000000001" customHeight="1" x14ac:dyDescent="0.25">
      <c r="A48" s="6"/>
      <c r="B48" s="6">
        <v>34</v>
      </c>
      <c r="C48" s="6" t="s">
        <v>71</v>
      </c>
      <c r="D48" s="212">
        <v>3049</v>
      </c>
      <c r="E48" s="192">
        <v>0</v>
      </c>
      <c r="F48" s="192">
        <v>0</v>
      </c>
      <c r="G48" s="212">
        <v>0</v>
      </c>
      <c r="H48" s="65"/>
      <c r="I48" s="65" t="str">
        <f t="shared" si="7"/>
        <v/>
      </c>
    </row>
    <row r="49" spans="1:9" ht="20.100000000000001" customHeight="1" x14ac:dyDescent="0.25">
      <c r="A49" s="6"/>
      <c r="B49" s="6">
        <v>37</v>
      </c>
      <c r="C49" s="6" t="s">
        <v>95</v>
      </c>
      <c r="D49" s="212">
        <v>0</v>
      </c>
      <c r="E49" s="192">
        <v>0</v>
      </c>
      <c r="F49" s="192">
        <v>44000</v>
      </c>
      <c r="G49" s="212">
        <v>44000</v>
      </c>
      <c r="H49" s="65"/>
      <c r="I49" s="65" t="str">
        <f t="shared" si="7"/>
        <v/>
      </c>
    </row>
    <row r="50" spans="1:9" ht="20.100000000000001" customHeight="1" x14ac:dyDescent="0.25">
      <c r="A50" s="6"/>
      <c r="B50" s="7">
        <v>42</v>
      </c>
      <c r="C50" s="176" t="s">
        <v>58</v>
      </c>
      <c r="D50" s="212"/>
      <c r="E50" s="192"/>
      <c r="F50" s="192">
        <v>1800</v>
      </c>
      <c r="G50" s="212">
        <v>1800</v>
      </c>
      <c r="H50" s="65"/>
      <c r="I50" s="65"/>
    </row>
    <row r="51" spans="1:9" ht="26.25" customHeight="1" x14ac:dyDescent="0.25">
      <c r="A51" s="104"/>
      <c r="B51" s="104"/>
      <c r="C51" s="104" t="s">
        <v>216</v>
      </c>
      <c r="D51" s="221">
        <f>D52</f>
        <v>1020</v>
      </c>
      <c r="E51" s="189">
        <f>SUM(E52+E61)</f>
        <v>0</v>
      </c>
      <c r="F51" s="189">
        <f>SUM(F52)</f>
        <v>0</v>
      </c>
      <c r="G51" s="221">
        <f>G52</f>
        <v>0</v>
      </c>
      <c r="H51" s="105">
        <f>IFERROR(G51/D51*100,"")</f>
        <v>0</v>
      </c>
      <c r="I51" s="105">
        <v>0</v>
      </c>
    </row>
    <row r="52" spans="1:9" ht="20.100000000000001" customHeight="1" x14ac:dyDescent="0.25">
      <c r="A52" s="109">
        <v>3</v>
      </c>
      <c r="B52" s="109"/>
      <c r="C52" s="109" t="s">
        <v>3</v>
      </c>
      <c r="D52" s="228">
        <f>SUM(D53:D56)</f>
        <v>1020</v>
      </c>
      <c r="E52" s="226">
        <v>0</v>
      </c>
      <c r="F52" s="226">
        <f>SUM(F53:F54)</f>
        <v>0</v>
      </c>
      <c r="G52" s="228">
        <f>SUM(G53:G56)</f>
        <v>0</v>
      </c>
      <c r="H52" s="110"/>
      <c r="I52" s="110"/>
    </row>
    <row r="53" spans="1:9" ht="20.100000000000001" customHeight="1" x14ac:dyDescent="0.25">
      <c r="A53" s="7"/>
      <c r="B53" s="7">
        <v>31</v>
      </c>
      <c r="C53" s="7" t="s">
        <v>4</v>
      </c>
      <c r="D53" s="212">
        <v>0</v>
      </c>
      <c r="E53" s="192">
        <v>0</v>
      </c>
      <c r="F53" s="192">
        <v>0</v>
      </c>
      <c r="G53" s="212">
        <v>0</v>
      </c>
      <c r="H53" s="65" t="str">
        <f>IFERROR(G53/D53*100,"")</f>
        <v/>
      </c>
      <c r="I53" s="65" t="str">
        <f>IFERROR(G53/E53*100,"")</f>
        <v/>
      </c>
    </row>
    <row r="54" spans="1:9" ht="20.100000000000001" customHeight="1" x14ac:dyDescent="0.25">
      <c r="A54" s="6"/>
      <c r="B54" s="6">
        <v>32</v>
      </c>
      <c r="C54" s="5" t="s">
        <v>9</v>
      </c>
      <c r="D54" s="212">
        <v>1020</v>
      </c>
      <c r="E54" s="192">
        <v>0</v>
      </c>
      <c r="F54" s="192">
        <v>0</v>
      </c>
      <c r="G54" s="212">
        <v>0</v>
      </c>
      <c r="H54" s="65"/>
      <c r="I54" s="65"/>
    </row>
    <row r="55" spans="1:9" ht="20.100000000000001" customHeight="1" x14ac:dyDescent="0.25">
      <c r="A55" s="35">
        <v>4</v>
      </c>
      <c r="B55" s="35"/>
      <c r="C55" s="36" t="s">
        <v>5</v>
      </c>
      <c r="D55" s="214">
        <f>D56</f>
        <v>0</v>
      </c>
      <c r="E55" s="190">
        <f>E56</f>
        <v>0</v>
      </c>
      <c r="F55" s="190">
        <v>0</v>
      </c>
      <c r="G55" s="214">
        <f>G56</f>
        <v>0</v>
      </c>
      <c r="H55" s="67" t="str">
        <f t="shared" si="6"/>
        <v/>
      </c>
      <c r="I55" s="67" t="str">
        <f t="shared" si="7"/>
        <v/>
      </c>
    </row>
    <row r="56" spans="1:9" ht="20.100000000000001" customHeight="1" x14ac:dyDescent="0.25">
      <c r="A56" s="7"/>
      <c r="B56" s="7">
        <v>42</v>
      </c>
      <c r="C56" s="13" t="s">
        <v>58</v>
      </c>
      <c r="D56" s="212">
        <v>0</v>
      </c>
      <c r="E56" s="192">
        <v>0</v>
      </c>
      <c r="F56" s="224">
        <v>0</v>
      </c>
      <c r="G56" s="212">
        <v>0</v>
      </c>
      <c r="H56" s="65" t="str">
        <f t="shared" si="6"/>
        <v/>
      </c>
      <c r="I56" s="65" t="str">
        <f t="shared" si="7"/>
        <v/>
      </c>
    </row>
    <row r="57" spans="1:9" ht="20.100000000000001" customHeight="1" x14ac:dyDescent="0.25">
      <c r="A57" s="104"/>
      <c r="B57" s="104"/>
      <c r="C57" s="104" t="s">
        <v>72</v>
      </c>
      <c r="D57" s="221">
        <f>+D58</f>
        <v>0</v>
      </c>
      <c r="E57" s="189">
        <f>E58</f>
        <v>20</v>
      </c>
      <c r="F57" s="189">
        <f>SUM(F58)</f>
        <v>20</v>
      </c>
      <c r="G57" s="221">
        <f>+G58</f>
        <v>0</v>
      </c>
      <c r="H57" s="105">
        <v>0</v>
      </c>
      <c r="I57" s="105">
        <f t="shared" si="7"/>
        <v>0</v>
      </c>
    </row>
    <row r="58" spans="1:9" ht="20.100000000000001" customHeight="1" x14ac:dyDescent="0.25">
      <c r="A58" s="34">
        <v>3</v>
      </c>
      <c r="B58" s="34"/>
      <c r="C58" s="34" t="s">
        <v>3</v>
      </c>
      <c r="D58" s="214">
        <f>+D59</f>
        <v>0</v>
      </c>
      <c r="E58" s="190">
        <f>E59</f>
        <v>20</v>
      </c>
      <c r="F58" s="190">
        <f>SUM(F59)</f>
        <v>20</v>
      </c>
      <c r="G58" s="214">
        <f>+G59</f>
        <v>0</v>
      </c>
      <c r="H58" s="67" t="str">
        <f t="shared" si="6"/>
        <v/>
      </c>
      <c r="I58" s="67"/>
    </row>
    <row r="59" spans="1:9" ht="20.100000000000001" customHeight="1" x14ac:dyDescent="0.25">
      <c r="A59" s="6"/>
      <c r="B59" s="6">
        <v>32</v>
      </c>
      <c r="C59" s="6" t="s">
        <v>9</v>
      </c>
      <c r="D59" s="212">
        <v>0</v>
      </c>
      <c r="E59" s="192">
        <v>20</v>
      </c>
      <c r="F59" s="192">
        <v>20</v>
      </c>
      <c r="G59" s="212">
        <v>0</v>
      </c>
      <c r="H59" s="65" t="str">
        <f t="shared" si="6"/>
        <v/>
      </c>
      <c r="I59" s="65"/>
    </row>
    <row r="60" spans="1:9" ht="20.100000000000001" customHeight="1" x14ac:dyDescent="0.25">
      <c r="A60" s="111"/>
      <c r="B60" s="111"/>
      <c r="C60" s="112" t="s">
        <v>73</v>
      </c>
      <c r="D60" s="221">
        <f>+D61</f>
        <v>5.79</v>
      </c>
      <c r="E60" s="221">
        <f>E61</f>
        <v>0</v>
      </c>
      <c r="F60" s="221">
        <f>SUM(F61)</f>
        <v>73.77000000000001</v>
      </c>
      <c r="G60" s="221">
        <f>+G61</f>
        <v>0</v>
      </c>
      <c r="H60" s="105">
        <f t="shared" si="6"/>
        <v>0</v>
      </c>
      <c r="I60" s="105">
        <f>SUM(G60/F60)</f>
        <v>0</v>
      </c>
    </row>
    <row r="61" spans="1:9" ht="20.100000000000001" customHeight="1" x14ac:dyDescent="0.25">
      <c r="A61" s="109">
        <v>3</v>
      </c>
      <c r="B61" s="109"/>
      <c r="C61" s="109" t="s">
        <v>3</v>
      </c>
      <c r="D61" s="226">
        <f>SUM(D62:D63)</f>
        <v>5.79</v>
      </c>
      <c r="E61" s="226">
        <f>E63</f>
        <v>0</v>
      </c>
      <c r="F61" s="226">
        <f>SUM(F62:F63)</f>
        <v>73.77000000000001</v>
      </c>
      <c r="G61" s="226">
        <f>SUM(G62:G63)</f>
        <v>0</v>
      </c>
      <c r="H61" s="110"/>
      <c r="I61" s="110"/>
    </row>
    <row r="62" spans="1:9" ht="20.100000000000001" customHeight="1" x14ac:dyDescent="0.25">
      <c r="A62" s="6"/>
      <c r="B62" s="5">
        <v>32</v>
      </c>
      <c r="C62" s="7" t="s">
        <v>4</v>
      </c>
      <c r="D62" s="212">
        <v>4.66</v>
      </c>
      <c r="E62" s="192">
        <v>0</v>
      </c>
      <c r="F62" s="192">
        <v>63.77</v>
      </c>
      <c r="G62" s="212">
        <v>0</v>
      </c>
      <c r="H62" s="65"/>
      <c r="I62" s="115"/>
    </row>
    <row r="63" spans="1:9" ht="20.100000000000001" customHeight="1" x14ac:dyDescent="0.25">
      <c r="A63" s="6"/>
      <c r="B63" s="6">
        <v>34</v>
      </c>
      <c r="C63" s="6" t="s">
        <v>71</v>
      </c>
      <c r="D63" s="212">
        <v>1.1299999999999999</v>
      </c>
      <c r="E63" s="192">
        <v>0</v>
      </c>
      <c r="F63" s="192">
        <v>10</v>
      </c>
      <c r="G63" s="212">
        <v>0</v>
      </c>
      <c r="H63" s="65"/>
      <c r="I63" s="115"/>
    </row>
    <row r="64" spans="1:9" ht="26.25" customHeight="1" x14ac:dyDescent="0.25">
      <c r="A64" s="104"/>
      <c r="B64" s="104"/>
      <c r="C64" s="113" t="s">
        <v>74</v>
      </c>
      <c r="D64" s="221">
        <f>D65</f>
        <v>103961.16</v>
      </c>
      <c r="E64" s="189">
        <f>E65</f>
        <v>106957.38</v>
      </c>
      <c r="F64" s="189">
        <f>SUM(F65+F68)</f>
        <v>114848.14</v>
      </c>
      <c r="G64" s="221">
        <f>SUM(G65+G68)</f>
        <v>114848.46</v>
      </c>
      <c r="H64" s="105">
        <f t="shared" si="6"/>
        <v>110.47246875660102</v>
      </c>
      <c r="I64" s="105">
        <f t="shared" si="7"/>
        <v>107.37777982220582</v>
      </c>
    </row>
    <row r="65" spans="1:9" ht="20.100000000000001" customHeight="1" x14ac:dyDescent="0.25">
      <c r="A65" s="26">
        <v>3</v>
      </c>
      <c r="B65" s="26"/>
      <c r="C65" s="26" t="s">
        <v>3</v>
      </c>
      <c r="D65" s="211">
        <f>SUM(D66:D67)</f>
        <v>103961.16</v>
      </c>
      <c r="E65" s="32">
        <f>SUM(E66:E67)</f>
        <v>106957.38</v>
      </c>
      <c r="F65" s="32">
        <f>SUM(F66+F67)</f>
        <v>112973.14</v>
      </c>
      <c r="G65" s="211">
        <f>SUM(G66:G67)</f>
        <v>112973.46</v>
      </c>
      <c r="H65" s="49">
        <f t="shared" si="6"/>
        <v>108.66891058160569</v>
      </c>
      <c r="I65" s="49">
        <f t="shared" si="7"/>
        <v>105.62474510875266</v>
      </c>
    </row>
    <row r="66" spans="1:9" ht="20.100000000000001" customHeight="1" x14ac:dyDescent="0.25">
      <c r="A66" s="6"/>
      <c r="B66" s="6">
        <v>32</v>
      </c>
      <c r="C66" s="5" t="s">
        <v>9</v>
      </c>
      <c r="D66" s="212">
        <v>103007.09</v>
      </c>
      <c r="E66" s="192">
        <v>105957.38</v>
      </c>
      <c r="F66" s="192">
        <v>112103.14</v>
      </c>
      <c r="G66" s="212">
        <v>112103.46</v>
      </c>
      <c r="H66" s="65"/>
      <c r="I66" s="65"/>
    </row>
    <row r="67" spans="1:9" ht="20.100000000000001" customHeight="1" x14ac:dyDescent="0.25">
      <c r="A67" s="6"/>
      <c r="B67" s="6">
        <v>34</v>
      </c>
      <c r="C67" s="6" t="s">
        <v>71</v>
      </c>
      <c r="D67" s="212">
        <v>954.07</v>
      </c>
      <c r="E67" s="192">
        <v>1000</v>
      </c>
      <c r="F67" s="192">
        <v>870</v>
      </c>
      <c r="G67" s="212">
        <v>870</v>
      </c>
      <c r="H67" s="65"/>
      <c r="I67" s="65"/>
    </row>
    <row r="68" spans="1:9" ht="20.100000000000001" customHeight="1" x14ac:dyDescent="0.25">
      <c r="A68" s="6"/>
      <c r="B68" s="6">
        <v>42</v>
      </c>
      <c r="C68" s="6" t="s">
        <v>58</v>
      </c>
      <c r="D68" s="212"/>
      <c r="E68" s="192"/>
      <c r="F68" s="192">
        <v>1875</v>
      </c>
      <c r="G68" s="212">
        <v>1875</v>
      </c>
      <c r="H68" s="65"/>
      <c r="I68" s="65"/>
    </row>
    <row r="69" spans="1:9" ht="20.100000000000001" customHeight="1" x14ac:dyDescent="0.25">
      <c r="A69" s="104"/>
      <c r="B69" s="104"/>
      <c r="C69" s="113" t="s">
        <v>75</v>
      </c>
      <c r="D69" s="221">
        <f>SUM(D70+D74)</f>
        <v>15834.7</v>
      </c>
      <c r="E69" s="189">
        <f>SUM(E70+E74)</f>
        <v>24000</v>
      </c>
      <c r="F69" s="189">
        <f>SUM(F70+F74)</f>
        <v>27612.03</v>
      </c>
      <c r="G69" s="221">
        <f>SUM(G70+G74)</f>
        <v>18937.23</v>
      </c>
      <c r="H69" s="105">
        <f t="shared" si="6"/>
        <v>119.59323511023258</v>
      </c>
      <c r="I69" s="105">
        <f t="shared" si="7"/>
        <v>78.905124999999998</v>
      </c>
    </row>
    <row r="70" spans="1:9" ht="20.100000000000001" customHeight="1" x14ac:dyDescent="0.25">
      <c r="A70" s="138">
        <v>3</v>
      </c>
      <c r="B70" s="138"/>
      <c r="C70" s="138" t="s">
        <v>3</v>
      </c>
      <c r="D70" s="214">
        <f>SUM(D71:D73)</f>
        <v>15651.980000000001</v>
      </c>
      <c r="E70" s="190">
        <f>SUM(E71:E73)</f>
        <v>22000</v>
      </c>
      <c r="F70" s="190">
        <f>SUM(F72:F73)</f>
        <v>25612.03</v>
      </c>
      <c r="G70" s="214">
        <f>SUM(G71:G73)</f>
        <v>18937.23</v>
      </c>
      <c r="H70" s="67">
        <f t="shared" si="6"/>
        <v>120.98935725703713</v>
      </c>
      <c r="I70" s="67">
        <f t="shared" si="7"/>
        <v>86.078318181818176</v>
      </c>
    </row>
    <row r="71" spans="1:9" ht="20.100000000000001" customHeight="1" x14ac:dyDescent="0.25">
      <c r="A71" s="6"/>
      <c r="B71" s="6">
        <v>31</v>
      </c>
      <c r="C71" s="5" t="s">
        <v>4</v>
      </c>
      <c r="D71" s="212">
        <v>0</v>
      </c>
      <c r="E71" s="192">
        <v>0</v>
      </c>
      <c r="F71" s="192">
        <v>0</v>
      </c>
      <c r="G71" s="212">
        <v>0</v>
      </c>
      <c r="H71" s="65" t="str">
        <f t="shared" si="6"/>
        <v/>
      </c>
      <c r="I71" s="65" t="str">
        <f t="shared" si="7"/>
        <v/>
      </c>
    </row>
    <row r="72" spans="1:9" ht="20.100000000000001" customHeight="1" x14ac:dyDescent="0.25">
      <c r="A72" s="6"/>
      <c r="B72" s="6">
        <v>32</v>
      </c>
      <c r="C72" s="6" t="s">
        <v>9</v>
      </c>
      <c r="D72" s="212">
        <v>15651.78</v>
      </c>
      <c r="E72" s="192">
        <v>21800</v>
      </c>
      <c r="F72" s="192">
        <v>25412.03</v>
      </c>
      <c r="G72" s="212">
        <v>18937.23</v>
      </c>
      <c r="H72" s="65">
        <f t="shared" si="6"/>
        <v>120.99090327106565</v>
      </c>
      <c r="I72" s="65">
        <f t="shared" si="7"/>
        <v>86.868027522935776</v>
      </c>
    </row>
    <row r="73" spans="1:9" ht="20.100000000000001" customHeight="1" x14ac:dyDescent="0.25">
      <c r="A73" s="6"/>
      <c r="B73" s="6">
        <v>34</v>
      </c>
      <c r="C73" s="5" t="s">
        <v>71</v>
      </c>
      <c r="D73" s="212">
        <v>0.2</v>
      </c>
      <c r="E73" s="192">
        <v>200</v>
      </c>
      <c r="F73" s="192">
        <v>200</v>
      </c>
      <c r="G73" s="212">
        <v>0</v>
      </c>
      <c r="H73" s="65"/>
      <c r="I73" s="65"/>
    </row>
    <row r="74" spans="1:9" ht="20.100000000000001" customHeight="1" x14ac:dyDescent="0.25">
      <c r="A74" s="6"/>
      <c r="B74" s="6">
        <v>42</v>
      </c>
      <c r="C74" s="6" t="s">
        <v>58</v>
      </c>
      <c r="D74" s="212">
        <v>182.72</v>
      </c>
      <c r="E74" s="192">
        <v>2000</v>
      </c>
      <c r="F74" s="192">
        <v>2000</v>
      </c>
      <c r="G74" s="212">
        <v>0</v>
      </c>
      <c r="H74" s="65"/>
      <c r="I74" s="65"/>
    </row>
    <row r="75" spans="1:9" ht="24.75" customHeight="1" x14ac:dyDescent="0.25">
      <c r="A75" s="104"/>
      <c r="B75" s="104"/>
      <c r="C75" s="113" t="s">
        <v>76</v>
      </c>
      <c r="D75" s="189">
        <f>SUM(D76+D80)</f>
        <v>4730.09</v>
      </c>
      <c r="E75" s="189">
        <f>SUM(E76:E80)</f>
        <v>0</v>
      </c>
      <c r="F75" s="189">
        <f>SUM(F76+F80)</f>
        <v>11802.14</v>
      </c>
      <c r="G75" s="189">
        <f>SUM(G76+G80)</f>
        <v>9969.4599999999991</v>
      </c>
      <c r="H75" s="105">
        <f t="shared" si="6"/>
        <v>210.76681416209837</v>
      </c>
      <c r="I75" s="65" t="str">
        <f t="shared" si="7"/>
        <v/>
      </c>
    </row>
    <row r="76" spans="1:9" ht="20.100000000000001" customHeight="1" x14ac:dyDescent="0.25">
      <c r="A76" s="138">
        <v>3</v>
      </c>
      <c r="B76" s="138"/>
      <c r="C76" s="138" t="s">
        <v>3</v>
      </c>
      <c r="D76" s="190">
        <f>SUM(D77:D79)</f>
        <v>3954.59</v>
      </c>
      <c r="E76" s="190">
        <f>E77</f>
        <v>0</v>
      </c>
      <c r="F76" s="190">
        <f>SUM(F77:F79)</f>
        <v>8302.14</v>
      </c>
      <c r="G76" s="190">
        <f>SUM(G77:G79)</f>
        <v>8821.99</v>
      </c>
      <c r="H76" s="67">
        <f t="shared" si="6"/>
        <v>223.082291716714</v>
      </c>
      <c r="I76" s="65" t="str">
        <f t="shared" si="7"/>
        <v/>
      </c>
    </row>
    <row r="77" spans="1:9" ht="20.100000000000001" customHeight="1" x14ac:dyDescent="0.25">
      <c r="A77" s="6"/>
      <c r="B77" s="6">
        <v>31</v>
      </c>
      <c r="C77" s="5" t="s">
        <v>4</v>
      </c>
      <c r="D77" s="212">
        <v>0</v>
      </c>
      <c r="E77" s="192">
        <v>0</v>
      </c>
      <c r="F77" s="192">
        <v>0</v>
      </c>
      <c r="G77" s="212">
        <v>0</v>
      </c>
      <c r="H77" s="65" t="str">
        <f t="shared" si="6"/>
        <v/>
      </c>
      <c r="I77" s="65" t="str">
        <f t="shared" si="7"/>
        <v/>
      </c>
    </row>
    <row r="78" spans="1:9" ht="20.100000000000001" customHeight="1" x14ac:dyDescent="0.25">
      <c r="A78" s="6"/>
      <c r="B78" s="6">
        <v>32</v>
      </c>
      <c r="C78" s="5" t="s">
        <v>9</v>
      </c>
      <c r="D78" s="212">
        <v>3800.09</v>
      </c>
      <c r="E78" s="192">
        <v>0</v>
      </c>
      <c r="F78" s="192">
        <v>7402.14</v>
      </c>
      <c r="G78" s="212">
        <v>8465.41</v>
      </c>
      <c r="H78" s="65"/>
      <c r="I78" s="65" t="str">
        <f t="shared" si="7"/>
        <v/>
      </c>
    </row>
    <row r="79" spans="1:9" ht="20.100000000000001" customHeight="1" x14ac:dyDescent="0.25">
      <c r="A79" s="6"/>
      <c r="B79" s="6">
        <v>34</v>
      </c>
      <c r="C79" s="5" t="s">
        <v>71</v>
      </c>
      <c r="D79" s="212">
        <v>154.5</v>
      </c>
      <c r="E79" s="192">
        <v>0</v>
      </c>
      <c r="F79" s="192">
        <v>900</v>
      </c>
      <c r="G79" s="212">
        <v>356.58</v>
      </c>
      <c r="H79" s="65"/>
      <c r="I79" s="65"/>
    </row>
    <row r="80" spans="1:9" ht="20.100000000000001" customHeight="1" x14ac:dyDescent="0.25">
      <c r="A80" s="6"/>
      <c r="B80" s="6">
        <v>42</v>
      </c>
      <c r="C80" s="5" t="s">
        <v>105</v>
      </c>
      <c r="D80" s="212">
        <v>775.5</v>
      </c>
      <c r="E80" s="192">
        <v>0</v>
      </c>
      <c r="F80" s="192">
        <v>3500</v>
      </c>
      <c r="G80" s="212">
        <v>1147.47</v>
      </c>
      <c r="H80" s="65"/>
      <c r="I80" s="65"/>
    </row>
    <row r="81" spans="1:9" ht="20.100000000000001" customHeight="1" x14ac:dyDescent="0.25">
      <c r="A81" s="104"/>
      <c r="B81" s="104"/>
      <c r="C81" s="104" t="s">
        <v>296</v>
      </c>
      <c r="D81" s="221">
        <v>0</v>
      </c>
      <c r="E81" s="189">
        <f>SUM(E82+E89)</f>
        <v>0</v>
      </c>
      <c r="F81" s="189">
        <f>SUM(F82)</f>
        <v>70750</v>
      </c>
      <c r="G81" s="221">
        <f>SUM(G82)</f>
        <v>70750</v>
      </c>
      <c r="H81" s="105" t="str">
        <f>IFERROR(G81/D81*100,"")</f>
        <v/>
      </c>
      <c r="I81" s="105" t="str">
        <f>IFERROR(G81/E81*100,"")</f>
        <v/>
      </c>
    </row>
    <row r="82" spans="1:9" ht="20.100000000000001" customHeight="1" x14ac:dyDescent="0.25">
      <c r="A82" s="34">
        <v>3</v>
      </c>
      <c r="B82" s="34"/>
      <c r="C82" s="34" t="s">
        <v>3</v>
      </c>
      <c r="D82" s="214">
        <v>0</v>
      </c>
      <c r="E82" s="190">
        <f>SUM(E83)</f>
        <v>0</v>
      </c>
      <c r="F82" s="190">
        <f>SUM(F83+F84)</f>
        <v>70750</v>
      </c>
      <c r="G82" s="214">
        <f>SUM(G83:G84)</f>
        <v>70750</v>
      </c>
      <c r="H82" s="67" t="str">
        <f>IFERROR(G82/D82*100,"")</f>
        <v/>
      </c>
      <c r="I82" s="67" t="str">
        <f>IFERROR(G82/E82*100,"")</f>
        <v/>
      </c>
    </row>
    <row r="83" spans="1:9" ht="20.100000000000001" customHeight="1" x14ac:dyDescent="0.25">
      <c r="A83" s="7"/>
      <c r="B83" s="7">
        <v>31</v>
      </c>
      <c r="C83" s="7" t="s">
        <v>4</v>
      </c>
      <c r="D83" s="212">
        <v>0</v>
      </c>
      <c r="E83" s="192">
        <v>0</v>
      </c>
      <c r="F83" s="192">
        <v>750</v>
      </c>
      <c r="G83" s="212">
        <v>750</v>
      </c>
      <c r="H83" s="65"/>
      <c r="I83" s="65"/>
    </row>
    <row r="84" spans="1:9" ht="20.100000000000001" customHeight="1" x14ac:dyDescent="0.25">
      <c r="A84" s="7"/>
      <c r="B84" s="7">
        <v>37</v>
      </c>
      <c r="C84" s="7" t="s">
        <v>95</v>
      </c>
      <c r="D84" s="212"/>
      <c r="E84" s="192"/>
      <c r="F84" s="192">
        <v>70000</v>
      </c>
      <c r="G84" s="212">
        <v>70000</v>
      </c>
      <c r="H84" s="65"/>
      <c r="I84" s="65"/>
    </row>
    <row r="85" spans="1:9" ht="20.100000000000001" customHeight="1" x14ac:dyDescent="0.25">
      <c r="A85" s="104"/>
      <c r="B85" s="104"/>
      <c r="C85" s="104" t="s">
        <v>219</v>
      </c>
      <c r="D85" s="221">
        <f>SUM(D86+D92)</f>
        <v>1778321.45</v>
      </c>
      <c r="E85" s="189">
        <f>SUM(E86+E91+E92)</f>
        <v>2089074.15</v>
      </c>
      <c r="F85" s="189">
        <f>SUM(F86+F92)</f>
        <v>2119692.52</v>
      </c>
      <c r="G85" s="221">
        <f>SUM(G86+G92)</f>
        <v>2013607.22</v>
      </c>
      <c r="H85" s="105">
        <f t="shared" si="6"/>
        <v>113.23077838373933</v>
      </c>
      <c r="I85" s="105">
        <f t="shared" si="7"/>
        <v>96.387541820858786</v>
      </c>
    </row>
    <row r="86" spans="1:9" ht="20.100000000000001" customHeight="1" x14ac:dyDescent="0.25">
      <c r="A86" s="34">
        <v>3</v>
      </c>
      <c r="B86" s="34"/>
      <c r="C86" s="34" t="s">
        <v>3</v>
      </c>
      <c r="D86" s="214">
        <f>SUM(D87:D91)</f>
        <v>1777208.93</v>
      </c>
      <c r="E86" s="190">
        <f>SUM(E87+E88+E90)</f>
        <v>2087974.15</v>
      </c>
      <c r="F86" s="190">
        <f>SUM(F87:F91)</f>
        <v>2118542.52</v>
      </c>
      <c r="G86" s="214">
        <f>SUM(G87:G91)</f>
        <v>2012525.52</v>
      </c>
      <c r="H86" s="67">
        <f t="shared" si="6"/>
        <v>113.24079493568604</v>
      </c>
      <c r="I86" s="67">
        <f t="shared" si="7"/>
        <v>96.386515129988553</v>
      </c>
    </row>
    <row r="87" spans="1:9" ht="20.100000000000001" customHeight="1" x14ac:dyDescent="0.25">
      <c r="A87" s="7"/>
      <c r="B87" s="7">
        <v>31</v>
      </c>
      <c r="C87" s="7" t="s">
        <v>4</v>
      </c>
      <c r="D87" s="212">
        <v>1769711.59</v>
      </c>
      <c r="E87" s="192">
        <v>2075156.15</v>
      </c>
      <c r="F87" s="192">
        <v>2105725.5699999998</v>
      </c>
      <c r="G87" s="212">
        <v>2004106.59</v>
      </c>
      <c r="H87" s="65">
        <f t="shared" si="6"/>
        <v>113.24481352354144</v>
      </c>
      <c r="I87" s="65">
        <f t="shared" si="7"/>
        <v>96.576182471858814</v>
      </c>
    </row>
    <row r="88" spans="1:9" ht="20.100000000000001" customHeight="1" x14ac:dyDescent="0.25">
      <c r="A88" s="6"/>
      <c r="B88" s="6">
        <v>32</v>
      </c>
      <c r="C88" s="5" t="s">
        <v>9</v>
      </c>
      <c r="D88" s="212">
        <v>5644.41</v>
      </c>
      <c r="E88" s="192">
        <v>11000</v>
      </c>
      <c r="F88" s="192">
        <v>11000</v>
      </c>
      <c r="G88" s="212">
        <v>6601.98</v>
      </c>
      <c r="H88" s="65">
        <f t="shared" si="6"/>
        <v>116.96492636077109</v>
      </c>
      <c r="I88" s="65">
        <f t="shared" si="7"/>
        <v>60.017999999999994</v>
      </c>
    </row>
    <row r="89" spans="1:9" ht="20.100000000000001" customHeight="1" x14ac:dyDescent="0.25">
      <c r="A89" s="6"/>
      <c r="B89" s="6">
        <v>34</v>
      </c>
      <c r="C89" s="5" t="s">
        <v>71</v>
      </c>
      <c r="D89" s="212">
        <v>0</v>
      </c>
      <c r="E89" s="192">
        <v>0</v>
      </c>
      <c r="F89" s="192">
        <v>0</v>
      </c>
      <c r="G89" s="212">
        <v>0</v>
      </c>
      <c r="H89" s="65"/>
      <c r="I89" s="65" t="str">
        <f t="shared" si="7"/>
        <v/>
      </c>
    </row>
    <row r="90" spans="1:9" ht="20.100000000000001" customHeight="1" x14ac:dyDescent="0.25">
      <c r="A90" s="6"/>
      <c r="B90" s="6">
        <v>38</v>
      </c>
      <c r="C90" s="6" t="s">
        <v>99</v>
      </c>
      <c r="D90" s="212">
        <v>1852.93</v>
      </c>
      <c r="E90" s="192">
        <v>1818</v>
      </c>
      <c r="F90" s="192">
        <v>1816.95</v>
      </c>
      <c r="G90" s="212">
        <v>1816.95</v>
      </c>
      <c r="H90" s="65">
        <f t="shared" si="6"/>
        <v>98.058210509841174</v>
      </c>
      <c r="I90" s="65">
        <f t="shared" si="7"/>
        <v>99.942244224422453</v>
      </c>
    </row>
    <row r="91" spans="1:9" ht="20.100000000000001" customHeight="1" x14ac:dyDescent="0.25">
      <c r="A91" s="7"/>
      <c r="B91" s="7">
        <v>37</v>
      </c>
      <c r="C91" s="13" t="s">
        <v>95</v>
      </c>
      <c r="D91" s="212">
        <v>0</v>
      </c>
      <c r="E91" s="192">
        <v>0</v>
      </c>
      <c r="F91" s="224">
        <v>0</v>
      </c>
      <c r="G91" s="212">
        <v>0</v>
      </c>
      <c r="H91" s="65"/>
      <c r="I91" s="65"/>
    </row>
    <row r="92" spans="1:9" ht="20.100000000000001" customHeight="1" x14ac:dyDescent="0.25">
      <c r="A92" s="7"/>
      <c r="B92" s="7">
        <v>42</v>
      </c>
      <c r="C92" s="13" t="s">
        <v>58</v>
      </c>
      <c r="D92" s="212">
        <v>1112.52</v>
      </c>
      <c r="E92" s="192">
        <v>1100</v>
      </c>
      <c r="F92" s="224">
        <v>1150</v>
      </c>
      <c r="G92" s="212">
        <v>1081.7</v>
      </c>
      <c r="H92" s="65">
        <f t="shared" ref="H92:H96" si="8">IFERROR(G92/D92*100,"")</f>
        <v>97.229712724265639</v>
      </c>
      <c r="I92" s="65">
        <f t="shared" ref="I92:I96" si="9">IFERROR(G92/E92*100,"")</f>
        <v>98.336363636363643</v>
      </c>
    </row>
    <row r="93" spans="1:9" ht="20.100000000000001" customHeight="1" x14ac:dyDescent="0.25">
      <c r="A93" s="104"/>
      <c r="B93" s="104"/>
      <c r="C93" s="104" t="s">
        <v>218</v>
      </c>
      <c r="D93" s="221">
        <f>SUM(D94+D100)</f>
        <v>0</v>
      </c>
      <c r="E93" s="189">
        <v>0</v>
      </c>
      <c r="F93" s="189">
        <v>0</v>
      </c>
      <c r="G93" s="221">
        <f>SUM(G94+G100)</f>
        <v>540</v>
      </c>
      <c r="H93" s="105"/>
      <c r="I93" s="105" t="str">
        <f t="shared" si="9"/>
        <v/>
      </c>
    </row>
    <row r="94" spans="1:9" ht="20.100000000000001" customHeight="1" x14ac:dyDescent="0.25">
      <c r="A94" s="34">
        <v>3</v>
      </c>
      <c r="B94" s="34"/>
      <c r="C94" s="34" t="s">
        <v>3</v>
      </c>
      <c r="D94" s="214">
        <v>0</v>
      </c>
      <c r="E94" s="190">
        <v>0</v>
      </c>
      <c r="F94" s="190">
        <v>0</v>
      </c>
      <c r="G94" s="214">
        <v>0</v>
      </c>
      <c r="H94" s="67"/>
      <c r="I94" s="67" t="str">
        <f t="shared" si="9"/>
        <v/>
      </c>
    </row>
    <row r="95" spans="1:9" ht="20.100000000000001" customHeight="1" x14ac:dyDescent="0.25">
      <c r="A95" s="7"/>
      <c r="B95" s="6">
        <v>32</v>
      </c>
      <c r="C95" s="5" t="s">
        <v>9</v>
      </c>
      <c r="D95" s="212">
        <v>0</v>
      </c>
      <c r="E95" s="192">
        <v>0</v>
      </c>
      <c r="F95" s="192">
        <v>0</v>
      </c>
      <c r="G95" s="212">
        <v>0</v>
      </c>
      <c r="H95" s="65"/>
      <c r="I95" s="65" t="str">
        <f t="shared" si="9"/>
        <v/>
      </c>
    </row>
    <row r="96" spans="1:9" ht="20.100000000000001" customHeight="1" x14ac:dyDescent="0.25">
      <c r="A96" s="104"/>
      <c r="B96" s="104"/>
      <c r="C96" s="104" t="s">
        <v>103</v>
      </c>
      <c r="D96" s="221">
        <f>D97</f>
        <v>1704.55</v>
      </c>
      <c r="E96" s="189">
        <f>E97</f>
        <v>48000</v>
      </c>
      <c r="F96" s="189">
        <f>SUM(F97)</f>
        <v>10500</v>
      </c>
      <c r="G96" s="221">
        <f>G97</f>
        <v>10134.280000000001</v>
      </c>
      <c r="H96" s="105">
        <f t="shared" si="8"/>
        <v>594.54284121909018</v>
      </c>
      <c r="I96" s="105">
        <f t="shared" si="9"/>
        <v>21.113083333333336</v>
      </c>
    </row>
    <row r="97" spans="1:73" ht="20.100000000000001" customHeight="1" x14ac:dyDescent="0.25">
      <c r="A97" s="109">
        <v>3</v>
      </c>
      <c r="B97" s="109"/>
      <c r="C97" s="109" t="s">
        <v>3</v>
      </c>
      <c r="D97" s="228">
        <f>D98</f>
        <v>1704.55</v>
      </c>
      <c r="E97" s="226">
        <f>SUM(E98)</f>
        <v>48000</v>
      </c>
      <c r="F97" s="226">
        <f>SUM(F98)</f>
        <v>10500</v>
      </c>
      <c r="G97" s="228">
        <f>G98</f>
        <v>10134.280000000001</v>
      </c>
      <c r="H97" s="110"/>
      <c r="I97" s="110"/>
    </row>
    <row r="98" spans="1:73" ht="20.100000000000001" customHeight="1" x14ac:dyDescent="0.25">
      <c r="A98" s="6"/>
      <c r="B98" s="6">
        <v>32</v>
      </c>
      <c r="C98" s="5" t="s">
        <v>9</v>
      </c>
      <c r="D98" s="212">
        <v>1704.55</v>
      </c>
      <c r="E98" s="192">
        <v>48000</v>
      </c>
      <c r="F98" s="192">
        <v>10500</v>
      </c>
      <c r="G98" s="212">
        <v>10134.280000000001</v>
      </c>
      <c r="H98" s="65"/>
      <c r="I98" s="65"/>
    </row>
    <row r="99" spans="1:73" ht="20.100000000000001" customHeight="1" x14ac:dyDescent="0.25">
      <c r="A99" s="104"/>
      <c r="B99" s="104"/>
      <c r="C99" s="104" t="s">
        <v>217</v>
      </c>
      <c r="D99" s="221">
        <f>D100</f>
        <v>0</v>
      </c>
      <c r="E99" s="189">
        <f>E100</f>
        <v>0</v>
      </c>
      <c r="F99" s="189">
        <f>SUM(F100+F102)</f>
        <v>5156.83</v>
      </c>
      <c r="G99" s="221">
        <f>G100</f>
        <v>540</v>
      </c>
      <c r="H99" s="105" t="str">
        <f>IFERROR(G99/D99*100,"")</f>
        <v/>
      </c>
      <c r="I99" s="105" t="str">
        <f>IFERROR(G99/E99*100,"")</f>
        <v/>
      </c>
    </row>
    <row r="100" spans="1:73" ht="20.100000000000001" customHeight="1" x14ac:dyDescent="0.25">
      <c r="A100" s="109">
        <v>3</v>
      </c>
      <c r="B100" s="109"/>
      <c r="C100" s="109" t="s">
        <v>3</v>
      </c>
      <c r="D100" s="228">
        <f>D101</f>
        <v>0</v>
      </c>
      <c r="E100" s="226">
        <f>SUM(E101)</f>
        <v>0</v>
      </c>
      <c r="F100" s="226">
        <f>SUM(F101)</f>
        <v>4000</v>
      </c>
      <c r="G100" s="228">
        <f>G101</f>
        <v>540</v>
      </c>
      <c r="H100" s="110" t="str">
        <f>IFERROR(G100/D100*100,"")</f>
        <v/>
      </c>
      <c r="I100" s="110" t="str">
        <f>IFERROR(G100/E100*100,"")</f>
        <v/>
      </c>
    </row>
    <row r="101" spans="1:73" ht="20.100000000000001" customHeight="1" x14ac:dyDescent="0.25">
      <c r="A101" s="6"/>
      <c r="B101" s="6">
        <v>32</v>
      </c>
      <c r="C101" s="5" t="s">
        <v>9</v>
      </c>
      <c r="D101" s="212">
        <v>0</v>
      </c>
      <c r="E101" s="192">
        <v>0</v>
      </c>
      <c r="F101" s="192">
        <v>4000</v>
      </c>
      <c r="G101" s="212">
        <v>540</v>
      </c>
      <c r="H101" s="65"/>
      <c r="I101" s="65"/>
    </row>
    <row r="102" spans="1:73" ht="20.100000000000001" customHeight="1" x14ac:dyDescent="0.25">
      <c r="A102" s="6"/>
      <c r="B102" s="7">
        <v>42</v>
      </c>
      <c r="C102" s="176" t="s">
        <v>58</v>
      </c>
      <c r="D102" s="212">
        <v>0</v>
      </c>
      <c r="E102" s="192">
        <v>0</v>
      </c>
      <c r="F102" s="192">
        <v>1156.83</v>
      </c>
      <c r="G102" s="212">
        <v>0</v>
      </c>
      <c r="H102" s="65"/>
      <c r="I102" s="65"/>
    </row>
    <row r="103" spans="1:73" ht="20.100000000000001" customHeight="1" x14ac:dyDescent="0.25">
      <c r="A103" s="104"/>
      <c r="B103" s="104"/>
      <c r="C103" s="104" t="s">
        <v>77</v>
      </c>
      <c r="D103" s="221">
        <f>D104+D107</f>
        <v>14210</v>
      </c>
      <c r="E103" s="189">
        <f>E104+E107</f>
        <v>13770</v>
      </c>
      <c r="F103" s="189">
        <f>SUM(F104)</f>
        <v>14760</v>
      </c>
      <c r="G103" s="221">
        <f>G104+G107</f>
        <v>14080</v>
      </c>
      <c r="H103" s="105">
        <f t="shared" si="6"/>
        <v>99.085151301900069</v>
      </c>
      <c r="I103" s="105">
        <f t="shared" si="7"/>
        <v>102.25127087872185</v>
      </c>
    </row>
    <row r="104" spans="1:73" ht="20.100000000000001" customHeight="1" x14ac:dyDescent="0.25">
      <c r="A104" s="109">
        <v>3</v>
      </c>
      <c r="B104" s="109"/>
      <c r="C104" s="109" t="s">
        <v>3</v>
      </c>
      <c r="D104" s="228">
        <f>D105</f>
        <v>14210</v>
      </c>
      <c r="E104" s="226">
        <f>E105+E106</f>
        <v>13770</v>
      </c>
      <c r="F104" s="226">
        <f>SUM(F105)</f>
        <v>14760</v>
      </c>
      <c r="G104" s="228">
        <f>G105</f>
        <v>14080</v>
      </c>
      <c r="H104" s="110"/>
      <c r="I104" s="110"/>
    </row>
    <row r="105" spans="1:73" ht="20.100000000000001" customHeight="1" x14ac:dyDescent="0.25">
      <c r="A105" s="7"/>
      <c r="B105" s="7">
        <v>32</v>
      </c>
      <c r="C105" s="7" t="s">
        <v>9</v>
      </c>
      <c r="D105" s="212">
        <v>14210</v>
      </c>
      <c r="E105" s="192">
        <v>13760</v>
      </c>
      <c r="F105" s="192">
        <v>14760</v>
      </c>
      <c r="G105" s="212">
        <v>14080</v>
      </c>
      <c r="H105" s="65"/>
      <c r="I105" s="65"/>
    </row>
    <row r="106" spans="1:73" ht="20.100000000000001" customHeight="1" x14ac:dyDescent="0.25">
      <c r="A106" s="7"/>
      <c r="B106" s="6">
        <v>34</v>
      </c>
      <c r="C106" s="5" t="s">
        <v>71</v>
      </c>
      <c r="D106" s="212">
        <v>0</v>
      </c>
      <c r="E106" s="192">
        <v>10</v>
      </c>
      <c r="F106" s="192">
        <v>0</v>
      </c>
      <c r="G106" s="212">
        <v>0</v>
      </c>
      <c r="H106" s="65"/>
      <c r="I106" s="65"/>
    </row>
    <row r="107" spans="1:73" ht="20.100000000000001" customHeight="1" x14ac:dyDescent="0.25">
      <c r="A107" s="35">
        <v>4</v>
      </c>
      <c r="B107" s="35"/>
      <c r="C107" s="36" t="s">
        <v>5</v>
      </c>
      <c r="D107" s="214">
        <f>D108</f>
        <v>0</v>
      </c>
      <c r="E107" s="190">
        <f>E108</f>
        <v>0</v>
      </c>
      <c r="F107" s="190">
        <f>SUM(F108)</f>
        <v>0</v>
      </c>
      <c r="G107" s="214">
        <f>G108</f>
        <v>0</v>
      </c>
      <c r="H107" s="67" t="str">
        <f t="shared" si="6"/>
        <v/>
      </c>
      <c r="I107" s="67" t="str">
        <f t="shared" si="7"/>
        <v/>
      </c>
    </row>
    <row r="108" spans="1:73" ht="20.100000000000001" customHeight="1" x14ac:dyDescent="0.25">
      <c r="A108" s="7"/>
      <c r="B108" s="7">
        <v>42</v>
      </c>
      <c r="C108" s="13" t="s">
        <v>58</v>
      </c>
      <c r="D108" s="229">
        <v>0</v>
      </c>
      <c r="E108" s="192">
        <v>0</v>
      </c>
      <c r="F108" s="224">
        <v>0</v>
      </c>
      <c r="G108" s="229">
        <v>0</v>
      </c>
      <c r="H108" s="65" t="str">
        <f t="shared" si="6"/>
        <v/>
      </c>
      <c r="I108" s="65" t="str">
        <f t="shared" si="7"/>
        <v/>
      </c>
    </row>
    <row r="109" spans="1:73" x14ac:dyDescent="0.25"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</row>
    <row r="110" spans="1:73" x14ac:dyDescent="0.25">
      <c r="D110" s="44"/>
    </row>
    <row r="112" spans="1:73" x14ac:dyDescent="0.25">
      <c r="D112" s="44"/>
    </row>
    <row r="118" spans="4:4" x14ac:dyDescent="0.25">
      <c r="D118" s="44"/>
    </row>
    <row r="124" spans="4:4" x14ac:dyDescent="0.25">
      <c r="D124" s="44"/>
    </row>
  </sheetData>
  <mergeCells count="5">
    <mergeCell ref="A42:C42"/>
    <mergeCell ref="A5:C5"/>
    <mergeCell ref="A6:C6"/>
    <mergeCell ref="A41:C41"/>
    <mergeCell ref="A3:I3"/>
  </mergeCells>
  <pageMargins left="0.7" right="0.7" top="0.75" bottom="0.75" header="0.3" footer="0.3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="71" zoomScaleNormal="71" workbookViewId="0">
      <selection activeCell="A11" sqref="A11"/>
    </sheetView>
  </sheetViews>
  <sheetFormatPr defaultRowHeight="15" x14ac:dyDescent="0.25"/>
  <cols>
    <col min="1" max="1" width="37.7109375" customWidth="1"/>
    <col min="2" max="2" width="14.85546875" customWidth="1"/>
    <col min="3" max="3" width="15.5703125" customWidth="1"/>
    <col min="4" max="4" width="18.28515625" customWidth="1"/>
    <col min="5" max="5" width="15.28515625" customWidth="1"/>
    <col min="6" max="7" width="11.28515625" customWidth="1"/>
  </cols>
  <sheetData>
    <row r="1" spans="1:7" ht="21" x14ac:dyDescent="0.35">
      <c r="A1" s="46" t="s">
        <v>106</v>
      </c>
    </row>
    <row r="2" spans="1:7" ht="18" x14ac:dyDescent="0.25">
      <c r="A2" s="11"/>
      <c r="B2" s="11"/>
      <c r="C2" s="11"/>
      <c r="D2" s="11"/>
      <c r="E2" s="2"/>
      <c r="F2" s="2"/>
      <c r="G2" s="2"/>
    </row>
    <row r="3" spans="1:7" ht="15.75" customHeight="1" x14ac:dyDescent="0.25">
      <c r="A3" s="281" t="s">
        <v>21</v>
      </c>
      <c r="B3" s="281"/>
      <c r="C3" s="281"/>
      <c r="D3" s="281"/>
      <c r="E3" s="281"/>
      <c r="F3" s="281"/>
      <c r="G3" s="281"/>
    </row>
    <row r="4" spans="1:7" ht="18" x14ac:dyDescent="0.25">
      <c r="A4" s="11"/>
      <c r="B4" s="11"/>
      <c r="C4" s="11"/>
      <c r="D4" s="11"/>
      <c r="E4" s="2"/>
      <c r="F4" s="2"/>
      <c r="G4" s="2"/>
    </row>
    <row r="5" spans="1:7" ht="32.25" customHeight="1" x14ac:dyDescent="0.25">
      <c r="A5" s="21" t="s">
        <v>6</v>
      </c>
      <c r="B5" s="21" t="s">
        <v>278</v>
      </c>
      <c r="C5" s="21" t="s">
        <v>275</v>
      </c>
      <c r="D5" s="21" t="s">
        <v>276</v>
      </c>
      <c r="E5" s="21" t="s">
        <v>277</v>
      </c>
      <c r="F5" s="21" t="s">
        <v>10</v>
      </c>
      <c r="G5" s="21" t="s">
        <v>10</v>
      </c>
    </row>
    <row r="6" spans="1:7" s="17" customFormat="1" ht="11.25" customHeight="1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 t="s">
        <v>12</v>
      </c>
      <c r="G6" s="15" t="s">
        <v>13</v>
      </c>
    </row>
    <row r="7" spans="1:7" ht="20.100000000000001" customHeight="1" x14ac:dyDescent="0.25">
      <c r="A7" s="27" t="s">
        <v>7</v>
      </c>
      <c r="B7" s="213">
        <f>B9+B15</f>
        <v>1923734</v>
      </c>
      <c r="C7" s="188">
        <f>C9+C15</f>
        <v>2282551.5099999998</v>
      </c>
      <c r="D7" s="188">
        <f>D9+D15</f>
        <v>2423752.9099999997</v>
      </c>
      <c r="E7" s="213">
        <f>E9+E15</f>
        <v>2301403.41</v>
      </c>
      <c r="F7" s="48">
        <f>SUM(E7/B7*100)</f>
        <v>119.6321014235856</v>
      </c>
      <c r="G7" s="48">
        <f>SUM(E7/D7*100)</f>
        <v>94.952063822380325</v>
      </c>
    </row>
    <row r="8" spans="1:7" ht="20.100000000000001" customHeight="1" x14ac:dyDescent="0.25">
      <c r="A8" s="103" t="s">
        <v>208</v>
      </c>
      <c r="B8" s="190">
        <f>B9+B15</f>
        <v>1923734</v>
      </c>
      <c r="C8" s="190">
        <f>C9+C15</f>
        <v>2282551.5099999998</v>
      </c>
      <c r="D8" s="190">
        <f>D9+D15</f>
        <v>2423752.9099999997</v>
      </c>
      <c r="E8" s="190">
        <f>E9+E15</f>
        <v>2301403.41</v>
      </c>
      <c r="F8" s="67">
        <f t="shared" ref="F8:F19" si="0">SUM(E8/B8*100)</f>
        <v>119.6321014235856</v>
      </c>
      <c r="G8" s="67">
        <f t="shared" ref="G8:G20" si="1">SUM(E8/D8*100)</f>
        <v>94.952063822380325</v>
      </c>
    </row>
    <row r="9" spans="1:7" ht="20.100000000000001" customHeight="1" x14ac:dyDescent="0.25">
      <c r="A9" s="104" t="s">
        <v>61</v>
      </c>
      <c r="B9" s="221">
        <f>SUM(B10:B14)</f>
        <v>1919739.24</v>
      </c>
      <c r="C9" s="189">
        <f>SUM(C10:C14)</f>
        <v>2232733.5099999998</v>
      </c>
      <c r="D9" s="189">
        <f>SUM(D10:D14)</f>
        <v>2266717.1199999996</v>
      </c>
      <c r="E9" s="221">
        <f>SUM(E10:E14)</f>
        <v>2152380.71</v>
      </c>
      <c r="F9" s="105">
        <f t="shared" si="0"/>
        <v>112.11838905788059</v>
      </c>
      <c r="G9" s="105">
        <f t="shared" si="1"/>
        <v>94.955858894293797</v>
      </c>
    </row>
    <row r="10" spans="1:7" ht="20.100000000000001" customHeight="1" x14ac:dyDescent="0.25">
      <c r="A10" s="18" t="s">
        <v>64</v>
      </c>
      <c r="B10" s="212">
        <v>1770441.57</v>
      </c>
      <c r="C10" s="192">
        <v>2075886.13</v>
      </c>
      <c r="D10" s="192">
        <v>2105725.5699999998</v>
      </c>
      <c r="E10" s="212">
        <v>2004106.59</v>
      </c>
      <c r="F10" s="68">
        <f t="shared" si="0"/>
        <v>113.19812096368705</v>
      </c>
      <c r="G10" s="68">
        <f t="shared" si="1"/>
        <v>95.174158425591997</v>
      </c>
    </row>
    <row r="11" spans="1:7" ht="20.100000000000001" customHeight="1" x14ac:dyDescent="0.25">
      <c r="A11" s="76" t="s">
        <v>62</v>
      </c>
      <c r="B11" s="212">
        <v>146117.03</v>
      </c>
      <c r="C11" s="192">
        <v>152537.38</v>
      </c>
      <c r="D11" s="192">
        <v>149036.54999999999</v>
      </c>
      <c r="E11" s="212">
        <v>141474.75</v>
      </c>
      <c r="F11" s="68">
        <f t="shared" si="0"/>
        <v>96.822902847121924</v>
      </c>
      <c r="G11" s="68">
        <f t="shared" si="1"/>
        <v>94.926211053597271</v>
      </c>
    </row>
    <row r="12" spans="1:7" ht="20.100000000000001" customHeight="1" x14ac:dyDescent="0.25">
      <c r="A12" s="76" t="s">
        <v>63</v>
      </c>
      <c r="B12" s="212">
        <v>1109.9000000000001</v>
      </c>
      <c r="C12" s="192">
        <v>1210</v>
      </c>
      <c r="D12" s="192">
        <v>1980</v>
      </c>
      <c r="E12" s="212">
        <v>1226.9000000000001</v>
      </c>
      <c r="F12" s="68">
        <f t="shared" si="0"/>
        <v>110.54149022434454</v>
      </c>
      <c r="G12" s="68">
        <f t="shared" si="1"/>
        <v>61.964646464646464</v>
      </c>
    </row>
    <row r="13" spans="1:7" ht="20.100000000000001" customHeight="1" x14ac:dyDescent="0.25">
      <c r="A13" s="76" t="s">
        <v>67</v>
      </c>
      <c r="B13" s="212">
        <v>0</v>
      </c>
      <c r="C13" s="192">
        <v>0</v>
      </c>
      <c r="D13" s="192">
        <v>0</v>
      </c>
      <c r="E13" s="212">
        <v>0</v>
      </c>
      <c r="F13" s="68"/>
      <c r="G13" s="68"/>
    </row>
    <row r="14" spans="1:7" ht="20.100000000000001" customHeight="1" x14ac:dyDescent="0.25">
      <c r="A14" s="76" t="s">
        <v>65</v>
      </c>
      <c r="B14" s="212">
        <v>2070.7399999999998</v>
      </c>
      <c r="C14" s="192">
        <v>3100</v>
      </c>
      <c r="D14" s="192">
        <v>9975</v>
      </c>
      <c r="E14" s="212">
        <v>5572.47</v>
      </c>
      <c r="F14" s="68">
        <f t="shared" si="0"/>
        <v>269.10524739948045</v>
      </c>
      <c r="G14" s="68">
        <f t="shared" si="1"/>
        <v>55.86436090225564</v>
      </c>
    </row>
    <row r="15" spans="1:7" ht="20.100000000000001" customHeight="1" x14ac:dyDescent="0.25">
      <c r="A15" s="104" t="s">
        <v>66</v>
      </c>
      <c r="B15" s="189">
        <f>SUM(B16:B20)</f>
        <v>3994.76</v>
      </c>
      <c r="C15" s="189">
        <f>SUM(C16:C20)</f>
        <v>49818</v>
      </c>
      <c r="D15" s="189">
        <f>SUM(D16:D20)</f>
        <v>157035.79</v>
      </c>
      <c r="E15" s="189">
        <f>SUM(E16:E20)</f>
        <v>149022.70000000001</v>
      </c>
      <c r="F15" s="105">
        <f t="shared" si="0"/>
        <v>3730.4543952577878</v>
      </c>
      <c r="G15" s="105">
        <f t="shared" si="1"/>
        <v>94.897284243292575</v>
      </c>
    </row>
    <row r="16" spans="1:7" ht="20.100000000000001" customHeight="1" x14ac:dyDescent="0.25">
      <c r="A16" s="13" t="s">
        <v>64</v>
      </c>
      <c r="B16" s="61">
        <v>167.28</v>
      </c>
      <c r="C16" s="192">
        <v>0</v>
      </c>
      <c r="D16" s="224">
        <v>1479.98</v>
      </c>
      <c r="E16" s="61">
        <v>1479.98</v>
      </c>
      <c r="F16" s="68"/>
      <c r="G16" s="68">
        <f t="shared" si="1"/>
        <v>100</v>
      </c>
    </row>
    <row r="17" spans="1:7" ht="20.100000000000001" customHeight="1" x14ac:dyDescent="0.25">
      <c r="A17" s="13" t="s">
        <v>62</v>
      </c>
      <c r="B17" s="61">
        <v>1974.55</v>
      </c>
      <c r="C17" s="192">
        <v>48000</v>
      </c>
      <c r="D17" s="224">
        <v>38232.03</v>
      </c>
      <c r="E17" s="61">
        <v>31394.07</v>
      </c>
      <c r="F17" s="68"/>
      <c r="G17" s="68">
        <f t="shared" si="1"/>
        <v>82.114577750645211</v>
      </c>
    </row>
    <row r="18" spans="1:7" ht="20.100000000000001" customHeight="1" x14ac:dyDescent="0.25">
      <c r="A18" s="176" t="s">
        <v>67</v>
      </c>
      <c r="B18" s="61">
        <v>0</v>
      </c>
      <c r="C18" s="192">
        <v>0</v>
      </c>
      <c r="D18" s="224">
        <v>114000</v>
      </c>
      <c r="E18" s="61">
        <v>114000</v>
      </c>
      <c r="F18" s="68"/>
      <c r="G18" s="68">
        <f t="shared" si="1"/>
        <v>100</v>
      </c>
    </row>
    <row r="19" spans="1:7" ht="20.100000000000001" customHeight="1" x14ac:dyDescent="0.25">
      <c r="A19" s="13" t="s">
        <v>68</v>
      </c>
      <c r="B19" s="61">
        <v>1852.93</v>
      </c>
      <c r="C19" s="192">
        <v>1818</v>
      </c>
      <c r="D19" s="224">
        <v>1816.95</v>
      </c>
      <c r="E19" s="61">
        <v>1816.95</v>
      </c>
      <c r="F19" s="68">
        <f t="shared" si="0"/>
        <v>98.058210509841174</v>
      </c>
      <c r="G19" s="68">
        <f t="shared" si="1"/>
        <v>100</v>
      </c>
    </row>
    <row r="20" spans="1:7" ht="20.100000000000001" customHeight="1" x14ac:dyDescent="0.25">
      <c r="A20" s="13" t="s">
        <v>102</v>
      </c>
      <c r="B20" s="230">
        <v>0</v>
      </c>
      <c r="C20" s="192">
        <v>0</v>
      </c>
      <c r="D20" s="224">
        <v>1506.83</v>
      </c>
      <c r="E20" s="230">
        <v>331.7</v>
      </c>
      <c r="F20" s="60"/>
      <c r="G20" s="68">
        <f t="shared" si="1"/>
        <v>22.013100349740846</v>
      </c>
    </row>
    <row r="21" spans="1:7" x14ac:dyDescent="0.25">
      <c r="F21" s="45"/>
      <c r="G21" s="45"/>
    </row>
  </sheetData>
  <mergeCells count="1">
    <mergeCell ref="A3:G3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69" zoomScaleNormal="69" workbookViewId="0">
      <selection activeCell="B9" sqref="B9"/>
    </sheetView>
  </sheetViews>
  <sheetFormatPr defaultRowHeight="15" x14ac:dyDescent="0.25"/>
  <cols>
    <col min="1" max="1" width="12" customWidth="1"/>
    <col min="2" max="2" width="44.140625" customWidth="1"/>
    <col min="3" max="3" width="16.5703125" customWidth="1"/>
    <col min="4" max="4" width="16" customWidth="1"/>
    <col min="5" max="5" width="16.28515625" customWidth="1"/>
    <col min="6" max="6" width="15.5703125" customWidth="1"/>
    <col min="7" max="7" width="10" customWidth="1"/>
    <col min="8" max="8" width="10.42578125" customWidth="1"/>
  </cols>
  <sheetData>
    <row r="1" spans="1:8" ht="21" x14ac:dyDescent="0.35">
      <c r="A1" s="261" t="s">
        <v>106</v>
      </c>
      <c r="B1" s="164"/>
      <c r="C1" s="164"/>
      <c r="D1" s="164"/>
      <c r="E1" s="164"/>
      <c r="F1" s="164"/>
      <c r="G1" s="164"/>
      <c r="H1" s="164"/>
    </row>
    <row r="2" spans="1:8" ht="18" x14ac:dyDescent="0.25">
      <c r="A2" s="11"/>
      <c r="B2" s="11"/>
      <c r="C2" s="11"/>
      <c r="D2" s="11"/>
      <c r="E2" s="2"/>
      <c r="F2" s="2"/>
      <c r="G2" s="2"/>
      <c r="H2" s="164"/>
    </row>
    <row r="3" spans="1:8" ht="16.5" customHeight="1" x14ac:dyDescent="0.25">
      <c r="A3" s="307" t="s">
        <v>226</v>
      </c>
      <c r="B3" s="307"/>
      <c r="C3" s="307"/>
      <c r="D3" s="307"/>
      <c r="E3" s="307"/>
      <c r="F3" s="307"/>
      <c r="G3" s="307"/>
      <c r="H3" s="307"/>
    </row>
    <row r="4" spans="1:8" x14ac:dyDescent="0.25">
      <c r="A4" s="262"/>
      <c r="B4" s="262"/>
      <c r="C4" s="262"/>
      <c r="D4" s="262"/>
      <c r="E4" s="262"/>
      <c r="F4" s="262"/>
      <c r="G4" s="262"/>
      <c r="H4" s="262"/>
    </row>
    <row r="5" spans="1:8" ht="39" customHeight="1" x14ac:dyDescent="0.25">
      <c r="A5" s="308" t="s">
        <v>6</v>
      </c>
      <c r="B5" s="309"/>
      <c r="C5" s="21" t="s">
        <v>272</v>
      </c>
      <c r="D5" s="21" t="s">
        <v>267</v>
      </c>
      <c r="E5" s="21" t="s">
        <v>273</v>
      </c>
      <c r="F5" s="21" t="s">
        <v>274</v>
      </c>
      <c r="G5" s="265" t="s">
        <v>10</v>
      </c>
      <c r="H5" s="266" t="s">
        <v>10</v>
      </c>
    </row>
    <row r="6" spans="1:8" ht="9.75" customHeight="1" x14ac:dyDescent="0.25">
      <c r="A6" s="310">
        <v>1</v>
      </c>
      <c r="B6" s="311"/>
      <c r="C6" s="263">
        <v>2</v>
      </c>
      <c r="D6" s="263">
        <v>3</v>
      </c>
      <c r="E6" s="263">
        <v>4</v>
      </c>
      <c r="F6" s="263">
        <v>5</v>
      </c>
      <c r="G6" s="264" t="s">
        <v>12</v>
      </c>
      <c r="H6" s="264" t="s">
        <v>13</v>
      </c>
    </row>
    <row r="7" spans="1:8" ht="20.100000000000001" customHeight="1" x14ac:dyDescent="0.25">
      <c r="A7" s="116"/>
      <c r="B7" s="117" t="s">
        <v>7</v>
      </c>
      <c r="C7" s="226">
        <f>SUM(C8:C18)</f>
        <v>1923734</v>
      </c>
      <c r="D7" s="226">
        <f>SUM(D8:D18)</f>
        <v>2282551.5099999998</v>
      </c>
      <c r="E7" s="226">
        <f>SUM(E8:E18)</f>
        <v>2423752.91</v>
      </c>
      <c r="F7" s="226">
        <f>SUM(F8:F18)</f>
        <v>2301403.4100000006</v>
      </c>
      <c r="G7" s="118">
        <f>SUM(F7/C7)*100</f>
        <v>119.63210142358562</v>
      </c>
      <c r="H7" s="118">
        <f>SUM(F7/E7)*100</f>
        <v>94.952063822380325</v>
      </c>
    </row>
    <row r="8" spans="1:8" ht="24.95" customHeight="1" x14ac:dyDescent="0.25">
      <c r="A8" s="73" t="s">
        <v>229</v>
      </c>
      <c r="B8" s="73" t="s">
        <v>127</v>
      </c>
      <c r="C8" s="192">
        <v>17314.75</v>
      </c>
      <c r="D8" s="231">
        <v>18800</v>
      </c>
      <c r="E8" s="231">
        <v>23462.03</v>
      </c>
      <c r="F8" s="192">
        <v>20450.509999999998</v>
      </c>
      <c r="G8" s="148">
        <f t="shared" ref="G8:G16" si="0">SUM(F8/C8)*100</f>
        <v>118.11033945046852</v>
      </c>
      <c r="H8" s="148">
        <f t="shared" ref="H8:H16" si="1">SUM(F8/E8)*100</f>
        <v>87.164282033566579</v>
      </c>
    </row>
    <row r="9" spans="1:8" ht="24.95" customHeight="1" x14ac:dyDescent="0.25">
      <c r="A9" s="70" t="s">
        <v>230</v>
      </c>
      <c r="B9" s="71" t="s">
        <v>227</v>
      </c>
      <c r="C9" s="192">
        <v>729.98</v>
      </c>
      <c r="D9" s="231">
        <v>729.98</v>
      </c>
      <c r="E9" s="231">
        <v>729.98</v>
      </c>
      <c r="F9" s="192">
        <v>729.98</v>
      </c>
      <c r="G9" s="148">
        <f t="shared" si="0"/>
        <v>100</v>
      </c>
      <c r="H9" s="148">
        <f t="shared" si="1"/>
        <v>100</v>
      </c>
    </row>
    <row r="10" spans="1:8" ht="24.95" customHeight="1" x14ac:dyDescent="0.25">
      <c r="A10" s="70" t="s">
        <v>236</v>
      </c>
      <c r="B10" s="71" t="s">
        <v>237</v>
      </c>
      <c r="C10" s="192">
        <v>270</v>
      </c>
      <c r="D10" s="231">
        <v>0</v>
      </c>
      <c r="E10" s="231">
        <v>270</v>
      </c>
      <c r="F10" s="192">
        <v>269.27999999999997</v>
      </c>
      <c r="G10" s="148"/>
      <c r="H10" s="148">
        <f>SUM(F10/C10)*100</f>
        <v>99.73333333333332</v>
      </c>
    </row>
    <row r="11" spans="1:8" ht="24.95" customHeight="1" x14ac:dyDescent="0.25">
      <c r="A11" s="70" t="s">
        <v>235</v>
      </c>
      <c r="B11" s="71" t="s">
        <v>152</v>
      </c>
      <c r="C11" s="192">
        <v>167.28</v>
      </c>
      <c r="D11" s="231">
        <v>0</v>
      </c>
      <c r="E11" s="231">
        <v>0</v>
      </c>
      <c r="F11" s="192">
        <v>0</v>
      </c>
      <c r="G11" s="179"/>
      <c r="H11" s="148"/>
    </row>
    <row r="12" spans="1:8" ht="24.95" customHeight="1" x14ac:dyDescent="0.25">
      <c r="A12" s="70" t="s">
        <v>231</v>
      </c>
      <c r="B12" s="70" t="s">
        <v>228</v>
      </c>
      <c r="C12" s="192">
        <v>1852.93</v>
      </c>
      <c r="D12" s="231">
        <v>1818</v>
      </c>
      <c r="E12" s="231">
        <v>1816.95</v>
      </c>
      <c r="F12" s="192">
        <v>1816.95</v>
      </c>
      <c r="G12" s="148">
        <f t="shared" si="0"/>
        <v>98.058210509841174</v>
      </c>
      <c r="H12" s="148">
        <f t="shared" si="1"/>
        <v>100</v>
      </c>
    </row>
    <row r="13" spans="1:8" ht="24.95" customHeight="1" x14ac:dyDescent="0.25">
      <c r="A13" s="72" t="s">
        <v>301</v>
      </c>
      <c r="B13" s="70" t="s">
        <v>285</v>
      </c>
      <c r="C13" s="192">
        <v>0</v>
      </c>
      <c r="D13" s="231">
        <v>0</v>
      </c>
      <c r="E13" s="231">
        <v>115100</v>
      </c>
      <c r="F13" s="231">
        <v>115081.7</v>
      </c>
      <c r="G13" s="148"/>
      <c r="H13" s="148"/>
    </row>
    <row r="14" spans="1:8" ht="24.95" customHeight="1" x14ac:dyDescent="0.25">
      <c r="A14" s="72" t="s">
        <v>232</v>
      </c>
      <c r="B14" s="70" t="s">
        <v>159</v>
      </c>
      <c r="C14" s="192">
        <v>1704.55</v>
      </c>
      <c r="D14" s="231">
        <v>48000</v>
      </c>
      <c r="E14" s="231">
        <v>15656.83</v>
      </c>
      <c r="F14" s="231">
        <v>10674.28</v>
      </c>
      <c r="G14" s="148">
        <f>SUM(F14/C14)*100</f>
        <v>626.2227567393154</v>
      </c>
      <c r="H14" s="148">
        <f t="shared" si="1"/>
        <v>68.176508271470027</v>
      </c>
    </row>
    <row r="15" spans="1:8" ht="24.95" customHeight="1" x14ac:dyDescent="0.25">
      <c r="A15" s="70" t="s">
        <v>233</v>
      </c>
      <c r="B15" s="71" t="s">
        <v>169</v>
      </c>
      <c r="C15" s="231">
        <v>1899623.77</v>
      </c>
      <c r="D15" s="231">
        <v>2210103.5299999998</v>
      </c>
      <c r="E15" s="231">
        <v>2256054.62</v>
      </c>
      <c r="F15" s="231">
        <v>2146808.2400000002</v>
      </c>
      <c r="G15" s="148">
        <f t="shared" si="0"/>
        <v>113.01228558537149</v>
      </c>
      <c r="H15" s="148">
        <f t="shared" si="1"/>
        <v>95.157635855465244</v>
      </c>
    </row>
    <row r="16" spans="1:8" ht="24.95" customHeight="1" x14ac:dyDescent="0.25">
      <c r="A16" s="70" t="s">
        <v>234</v>
      </c>
      <c r="B16" s="71" t="s">
        <v>198</v>
      </c>
      <c r="C16" s="231">
        <v>2070.7399999999998</v>
      </c>
      <c r="D16" s="231">
        <v>3100</v>
      </c>
      <c r="E16" s="231">
        <v>7375</v>
      </c>
      <c r="F16" s="231">
        <v>3022.47</v>
      </c>
      <c r="G16" s="148">
        <f t="shared" si="0"/>
        <v>145.96086423211028</v>
      </c>
      <c r="H16" s="148">
        <f t="shared" si="1"/>
        <v>40.982644067796606</v>
      </c>
    </row>
    <row r="17" spans="1:8" ht="24.95" customHeight="1" x14ac:dyDescent="0.25">
      <c r="A17" s="70" t="s">
        <v>302</v>
      </c>
      <c r="B17" s="71" t="s">
        <v>290</v>
      </c>
      <c r="C17" s="232">
        <v>0</v>
      </c>
      <c r="D17" s="231">
        <v>0</v>
      </c>
      <c r="E17" s="231">
        <v>2600</v>
      </c>
      <c r="F17" s="232">
        <v>2550</v>
      </c>
      <c r="G17" s="148"/>
      <c r="H17" s="148"/>
    </row>
    <row r="18" spans="1:8" ht="24.95" customHeight="1" x14ac:dyDescent="0.25">
      <c r="A18" s="70" t="s">
        <v>238</v>
      </c>
      <c r="B18" s="71" t="s">
        <v>239</v>
      </c>
      <c r="C18" s="192">
        <v>0</v>
      </c>
      <c r="D18" s="231">
        <v>0</v>
      </c>
      <c r="E18" s="231">
        <v>687.5</v>
      </c>
      <c r="F18" s="192">
        <f>SUM(F19:F27)</f>
        <v>0</v>
      </c>
      <c r="G18" s="74"/>
      <c r="H18" s="74"/>
    </row>
    <row r="19" spans="1:8" x14ac:dyDescent="0.25">
      <c r="F19" s="75"/>
    </row>
  </sheetData>
  <mergeCells count="3">
    <mergeCell ref="A3:H3"/>
    <mergeCell ref="A5:B5"/>
    <mergeCell ref="A6:B6"/>
  </mergeCells>
  <pageMargins left="0.7" right="0.7" top="0.75" bottom="0.75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opLeftCell="A13" zoomScale="66" zoomScaleNormal="66" workbookViewId="0">
      <selection activeCell="H9" sqref="H9:I9"/>
    </sheetView>
  </sheetViews>
  <sheetFormatPr defaultRowHeight="15" x14ac:dyDescent="0.25"/>
  <cols>
    <col min="1" max="1" width="11.42578125" customWidth="1"/>
    <col min="4" max="4" width="11.42578125" customWidth="1"/>
    <col min="5" max="5" width="29" customWidth="1"/>
    <col min="6" max="6" width="18.28515625" customWidth="1"/>
    <col min="7" max="7" width="20.140625" customWidth="1"/>
    <col min="8" max="8" width="16.7109375" customWidth="1"/>
    <col min="9" max="9" width="0.140625" customWidth="1"/>
    <col min="10" max="10" width="10" customWidth="1"/>
  </cols>
  <sheetData>
    <row r="1" spans="1:11" ht="21" x14ac:dyDescent="0.35">
      <c r="B1" s="261" t="s">
        <v>106</v>
      </c>
      <c r="C1" s="164"/>
      <c r="D1" s="251"/>
      <c r="E1" s="251"/>
    </row>
    <row r="2" spans="1:11" ht="15" customHeight="1" x14ac:dyDescent="0.35">
      <c r="B2" s="46"/>
      <c r="C2" s="164"/>
    </row>
    <row r="3" spans="1:11" ht="15.75" x14ac:dyDescent="0.25">
      <c r="A3" s="359" t="s">
        <v>306</v>
      </c>
      <c r="B3" s="360"/>
      <c r="C3" s="360"/>
      <c r="D3" s="360"/>
      <c r="E3" s="360"/>
      <c r="F3" s="360"/>
      <c r="G3" s="360"/>
      <c r="H3" s="360"/>
      <c r="I3" s="360"/>
      <c r="J3" s="360"/>
      <c r="K3" s="154"/>
    </row>
    <row r="4" spans="1:11" ht="15.75" customHeight="1" x14ac:dyDescent="0.25">
      <c r="A4" s="155"/>
      <c r="B4" s="156"/>
      <c r="C4" s="361" t="s">
        <v>116</v>
      </c>
      <c r="D4" s="362"/>
      <c r="E4" s="362"/>
      <c r="F4" s="362"/>
      <c r="G4" s="362"/>
      <c r="H4" s="156"/>
      <c r="I4" s="156"/>
      <c r="J4" s="156"/>
      <c r="K4" s="157"/>
    </row>
    <row r="5" spans="1:11" ht="39" customHeight="1" x14ac:dyDescent="0.25">
      <c r="A5" s="363" t="s">
        <v>117</v>
      </c>
      <c r="B5" s="364"/>
      <c r="C5" s="364"/>
      <c r="D5" s="364"/>
      <c r="E5" s="364"/>
      <c r="F5" s="175" t="s">
        <v>282</v>
      </c>
      <c r="G5" s="57" t="s">
        <v>279</v>
      </c>
      <c r="H5" s="365" t="s">
        <v>280</v>
      </c>
      <c r="I5" s="366"/>
      <c r="J5" s="56" t="s">
        <v>118</v>
      </c>
      <c r="K5" s="56" t="s">
        <v>118</v>
      </c>
    </row>
    <row r="6" spans="1:11" ht="12.75" customHeight="1" x14ac:dyDescent="0.25">
      <c r="A6" s="141"/>
      <c r="B6" s="367">
        <v>1</v>
      </c>
      <c r="C6" s="368"/>
      <c r="D6" s="368"/>
      <c r="E6" s="368"/>
      <c r="F6" s="142">
        <v>2</v>
      </c>
      <c r="G6" s="143">
        <v>3</v>
      </c>
      <c r="H6" s="369">
        <v>4</v>
      </c>
      <c r="I6" s="370"/>
      <c r="J6" s="142" t="s">
        <v>207</v>
      </c>
      <c r="K6" s="142" t="s">
        <v>119</v>
      </c>
    </row>
    <row r="7" spans="1:11" ht="20.100000000000001" customHeight="1" x14ac:dyDescent="0.25">
      <c r="A7" s="166"/>
      <c r="B7" s="371" t="s">
        <v>120</v>
      </c>
      <c r="C7" s="372"/>
      <c r="D7" s="372"/>
      <c r="E7" s="372"/>
      <c r="F7" s="221">
        <f>SUM(F11+F95)</f>
        <v>1923734.0000000002</v>
      </c>
      <c r="G7" s="233">
        <f>SUM(G11+G95+G220)</f>
        <v>2423752.91</v>
      </c>
      <c r="H7" s="314">
        <f>SUM(H8)</f>
        <v>2301403.41</v>
      </c>
      <c r="I7" s="315"/>
      <c r="J7" s="122">
        <f t="shared" ref="J7:J13" si="0">(H7/F7*100)</f>
        <v>119.63210142358558</v>
      </c>
      <c r="K7" s="122">
        <f>(H7/G7*100)</f>
        <v>94.95206382238031</v>
      </c>
    </row>
    <row r="8" spans="1:11" ht="26.25" customHeight="1" x14ac:dyDescent="0.25">
      <c r="A8" s="77" t="s">
        <v>121</v>
      </c>
      <c r="B8" s="350" t="s">
        <v>220</v>
      </c>
      <c r="C8" s="351"/>
      <c r="D8" s="351"/>
      <c r="E8" s="351"/>
      <c r="F8" s="229">
        <f>SUM(F9)</f>
        <v>1923734.0000000002</v>
      </c>
      <c r="G8" s="234">
        <f>SUM(G9)</f>
        <v>2423752.91</v>
      </c>
      <c r="H8" s="352">
        <f>SUM(H9)</f>
        <v>2301403.41</v>
      </c>
      <c r="I8" s="353"/>
      <c r="J8" s="78"/>
      <c r="K8" s="122"/>
    </row>
    <row r="9" spans="1:11" ht="24" customHeight="1" x14ac:dyDescent="0.25">
      <c r="A9" s="77" t="s">
        <v>224</v>
      </c>
      <c r="B9" s="350" t="s">
        <v>122</v>
      </c>
      <c r="C9" s="351"/>
      <c r="D9" s="351"/>
      <c r="E9" s="351"/>
      <c r="F9" s="229">
        <f>SUM(F10)</f>
        <v>1923734.0000000002</v>
      </c>
      <c r="G9" s="234">
        <f>SUM(G10)</f>
        <v>2423752.91</v>
      </c>
      <c r="H9" s="352">
        <f>SUM(H10)</f>
        <v>2301403.41</v>
      </c>
      <c r="I9" s="353"/>
      <c r="J9" s="78"/>
      <c r="K9" s="122"/>
    </row>
    <row r="10" spans="1:11" ht="20.100000000000001" customHeight="1" x14ac:dyDescent="0.25">
      <c r="A10" s="77" t="s">
        <v>225</v>
      </c>
      <c r="B10" s="350" t="s">
        <v>123</v>
      </c>
      <c r="C10" s="351"/>
      <c r="D10" s="351"/>
      <c r="E10" s="351"/>
      <c r="F10" s="229">
        <f>SUM(F11+F95)</f>
        <v>1923734.0000000002</v>
      </c>
      <c r="G10" s="234">
        <f>SUM(G11+G95+G220)</f>
        <v>2423752.91</v>
      </c>
      <c r="H10" s="352">
        <f>SUM(H11+H95+H229)</f>
        <v>2301403.41</v>
      </c>
      <c r="I10" s="353"/>
      <c r="J10" s="78"/>
      <c r="K10" s="122"/>
    </row>
    <row r="11" spans="1:11" ht="24" customHeight="1" x14ac:dyDescent="0.25">
      <c r="A11" s="119" t="s">
        <v>124</v>
      </c>
      <c r="B11" s="354" t="s">
        <v>125</v>
      </c>
      <c r="C11" s="355"/>
      <c r="D11" s="355"/>
      <c r="E11" s="356"/>
      <c r="F11" s="235">
        <f>SUM(F12+F35+F42+F48+F55+F62+F78)</f>
        <v>22039.489999999998</v>
      </c>
      <c r="G11" s="236">
        <f>SUM(G12+G35+G42+G48+G55+G62+G78)</f>
        <v>157035.78999999998</v>
      </c>
      <c r="H11" s="357">
        <f>SUM(H12+H35+H42+H48+H55+H62+H78+H220)</f>
        <v>152622.69999999998</v>
      </c>
      <c r="I11" s="358"/>
      <c r="J11" s="121">
        <f t="shared" si="0"/>
        <v>692.49651421153567</v>
      </c>
      <c r="K11" s="122">
        <f t="shared" ref="K11:K13" si="1">(H11/G11*100)</f>
        <v>97.189755278080241</v>
      </c>
    </row>
    <row r="12" spans="1:11" ht="24.75" customHeight="1" x14ac:dyDescent="0.25">
      <c r="A12" s="165" t="s">
        <v>126</v>
      </c>
      <c r="B12" s="312" t="s">
        <v>127</v>
      </c>
      <c r="C12" s="313"/>
      <c r="D12" s="313"/>
      <c r="E12" s="313"/>
      <c r="F12" s="233">
        <f>SUM(F13+F18+F27)</f>
        <v>17314.75</v>
      </c>
      <c r="G12" s="233">
        <f>SUM(G13+G18+G27)</f>
        <v>23462.03</v>
      </c>
      <c r="H12" s="314">
        <f>SUM(H13+H18+H27)</f>
        <v>21500.51</v>
      </c>
      <c r="I12" s="315"/>
      <c r="J12" s="122">
        <f t="shared" si="0"/>
        <v>124.17453327365395</v>
      </c>
      <c r="K12" s="122">
        <f t="shared" si="1"/>
        <v>91.639598108092088</v>
      </c>
    </row>
    <row r="13" spans="1:11" ht="20.100000000000001" customHeight="1" x14ac:dyDescent="0.25">
      <c r="A13" s="149" t="s">
        <v>128</v>
      </c>
      <c r="B13" s="316" t="s">
        <v>129</v>
      </c>
      <c r="C13" s="317"/>
      <c r="D13" s="317"/>
      <c r="E13" s="317"/>
      <c r="F13" s="237">
        <v>750</v>
      </c>
      <c r="G13" s="238">
        <f>SUM(G14)</f>
        <v>1050</v>
      </c>
      <c r="H13" s="323">
        <f>SUM(H14)</f>
        <v>1050</v>
      </c>
      <c r="I13" s="324"/>
      <c r="J13" s="122">
        <f t="shared" si="0"/>
        <v>140</v>
      </c>
      <c r="K13" s="122">
        <f t="shared" si="1"/>
        <v>100</v>
      </c>
    </row>
    <row r="14" spans="1:11" ht="20.100000000000001" customHeight="1" x14ac:dyDescent="0.25">
      <c r="A14" s="149" t="s">
        <v>199</v>
      </c>
      <c r="B14" s="316" t="s">
        <v>129</v>
      </c>
      <c r="C14" s="317"/>
      <c r="D14" s="317"/>
      <c r="E14" s="317"/>
      <c r="F14" s="237">
        <v>750</v>
      </c>
      <c r="G14" s="238">
        <v>1050</v>
      </c>
      <c r="H14" s="323">
        <v>1050</v>
      </c>
      <c r="I14" s="324"/>
      <c r="J14" s="122"/>
      <c r="K14" s="151"/>
    </row>
    <row r="15" spans="1:11" ht="20.100000000000001" customHeight="1" x14ac:dyDescent="0.25">
      <c r="A15" s="80" t="s">
        <v>131</v>
      </c>
      <c r="B15" s="319" t="s">
        <v>3</v>
      </c>
      <c r="C15" s="320"/>
      <c r="D15" s="320"/>
      <c r="E15" s="320"/>
      <c r="F15" s="212">
        <v>750</v>
      </c>
      <c r="G15" s="181">
        <v>1050</v>
      </c>
      <c r="H15" s="333">
        <v>1050</v>
      </c>
      <c r="I15" s="334"/>
      <c r="J15" s="81"/>
      <c r="K15" s="82"/>
    </row>
    <row r="16" spans="1:11" ht="20.100000000000001" customHeight="1" x14ac:dyDescent="0.25">
      <c r="A16" s="80" t="s">
        <v>132</v>
      </c>
      <c r="B16" s="319" t="s">
        <v>4</v>
      </c>
      <c r="C16" s="320"/>
      <c r="D16" s="320"/>
      <c r="E16" s="320"/>
      <c r="F16" s="212">
        <v>750</v>
      </c>
      <c r="G16" s="181">
        <v>1050</v>
      </c>
      <c r="H16" s="333">
        <v>1050</v>
      </c>
      <c r="I16" s="334"/>
      <c r="J16" s="81"/>
      <c r="K16" s="82"/>
    </row>
    <row r="17" spans="1:11" ht="20.100000000000001" customHeight="1" x14ac:dyDescent="0.25">
      <c r="A17" s="80">
        <v>31219</v>
      </c>
      <c r="B17" s="319" t="s">
        <v>41</v>
      </c>
      <c r="C17" s="320"/>
      <c r="D17" s="320"/>
      <c r="E17" s="320"/>
      <c r="F17" s="212">
        <v>750</v>
      </c>
      <c r="G17" s="181">
        <v>1050</v>
      </c>
      <c r="H17" s="333">
        <v>1050</v>
      </c>
      <c r="I17" s="334"/>
      <c r="J17" s="81"/>
      <c r="K17" s="82"/>
    </row>
    <row r="18" spans="1:11" ht="20.100000000000001" customHeight="1" x14ac:dyDescent="0.25">
      <c r="A18" s="149" t="s">
        <v>133</v>
      </c>
      <c r="B18" s="316"/>
      <c r="C18" s="317"/>
      <c r="D18" s="317"/>
      <c r="E18" s="317"/>
      <c r="F18" s="237">
        <v>13703.91</v>
      </c>
      <c r="G18" s="238">
        <f>SUM(G19)</f>
        <v>17412.03</v>
      </c>
      <c r="H18" s="323">
        <f>SUM(H19)</f>
        <v>17324.53</v>
      </c>
      <c r="I18" s="324"/>
      <c r="J18" s="150">
        <f>(H18/F18*100)</f>
        <v>126.42034280727179</v>
      </c>
      <c r="K18" s="150">
        <f>SUM(H18/G18)*100</f>
        <v>99.49747387294876</v>
      </c>
    </row>
    <row r="19" spans="1:11" ht="20.100000000000001" customHeight="1" x14ac:dyDescent="0.25">
      <c r="A19" s="149" t="s">
        <v>134</v>
      </c>
      <c r="B19" s="316" t="s">
        <v>135</v>
      </c>
      <c r="C19" s="317"/>
      <c r="D19" s="317"/>
      <c r="E19" s="317"/>
      <c r="F19" s="237">
        <v>13703.91</v>
      </c>
      <c r="G19" s="238">
        <f>SUM(G20)</f>
        <v>17412.03</v>
      </c>
      <c r="H19" s="323">
        <f>SUM(H20)</f>
        <v>17324.53</v>
      </c>
      <c r="I19" s="324"/>
      <c r="J19" s="150"/>
      <c r="K19" s="150"/>
    </row>
    <row r="20" spans="1:11" ht="20.100000000000001" customHeight="1" x14ac:dyDescent="0.25">
      <c r="A20" s="80" t="s">
        <v>136</v>
      </c>
      <c r="B20" s="319" t="s">
        <v>137</v>
      </c>
      <c r="C20" s="320"/>
      <c r="D20" s="320"/>
      <c r="E20" s="320"/>
      <c r="F20" s="212">
        <v>13703.91</v>
      </c>
      <c r="G20" s="181">
        <v>17412.03</v>
      </c>
      <c r="H20" s="333">
        <f>SUM(H21)</f>
        <v>17324.53</v>
      </c>
      <c r="I20" s="334"/>
      <c r="J20" s="81"/>
      <c r="K20" s="81"/>
    </row>
    <row r="21" spans="1:11" ht="20.100000000000001" customHeight="1" x14ac:dyDescent="0.25">
      <c r="A21" s="80" t="s">
        <v>131</v>
      </c>
      <c r="B21" s="319" t="s">
        <v>3</v>
      </c>
      <c r="C21" s="320"/>
      <c r="D21" s="320"/>
      <c r="E21" s="320"/>
      <c r="F21" s="212">
        <v>13703.91</v>
      </c>
      <c r="G21" s="181">
        <v>17412.03</v>
      </c>
      <c r="H21" s="333">
        <f>SUM(H22)</f>
        <v>17324.53</v>
      </c>
      <c r="I21" s="334"/>
      <c r="J21" s="81"/>
      <c r="K21" s="81"/>
    </row>
    <row r="22" spans="1:11" ht="20.100000000000001" customHeight="1" x14ac:dyDescent="0.25">
      <c r="A22" s="80" t="s">
        <v>138</v>
      </c>
      <c r="B22" s="319" t="s">
        <v>9</v>
      </c>
      <c r="C22" s="320"/>
      <c r="D22" s="320"/>
      <c r="E22" s="320"/>
      <c r="F22" s="212">
        <v>13703.91</v>
      </c>
      <c r="G22" s="181">
        <v>17412.03</v>
      </c>
      <c r="H22" s="333">
        <f>SUM(H23:H26)</f>
        <v>17324.53</v>
      </c>
      <c r="I22" s="334"/>
      <c r="J22" s="81"/>
      <c r="K22" s="81"/>
    </row>
    <row r="23" spans="1:11" ht="20.100000000000001" customHeight="1" x14ac:dyDescent="0.25">
      <c r="A23" s="182">
        <v>3235</v>
      </c>
      <c r="B23" s="319" t="s">
        <v>307</v>
      </c>
      <c r="C23" s="320"/>
      <c r="D23" s="320"/>
      <c r="E23" s="320"/>
      <c r="F23" s="212">
        <v>0</v>
      </c>
      <c r="G23" s="181"/>
      <c r="H23" s="185">
        <v>500</v>
      </c>
      <c r="I23" s="186"/>
      <c r="J23" s="81"/>
      <c r="K23" s="81"/>
    </row>
    <row r="24" spans="1:11" ht="20.100000000000001" customHeight="1" x14ac:dyDescent="0.25">
      <c r="A24" s="80">
        <v>3237</v>
      </c>
      <c r="B24" s="319" t="s">
        <v>139</v>
      </c>
      <c r="C24" s="320"/>
      <c r="D24" s="320"/>
      <c r="E24" s="320"/>
      <c r="F24" s="212">
        <v>2143.9</v>
      </c>
      <c r="G24" s="181"/>
      <c r="H24" s="185">
        <v>2620.33</v>
      </c>
      <c r="I24" s="186">
        <v>2143.9</v>
      </c>
      <c r="J24" s="81"/>
      <c r="K24" s="81"/>
    </row>
    <row r="25" spans="1:11" ht="20.100000000000001" customHeight="1" x14ac:dyDescent="0.25">
      <c r="A25" s="80">
        <v>3239</v>
      </c>
      <c r="B25" s="319" t="s">
        <v>140</v>
      </c>
      <c r="C25" s="320"/>
      <c r="D25" s="320"/>
      <c r="E25" s="320"/>
      <c r="F25" s="212">
        <v>3190.9</v>
      </c>
      <c r="G25" s="181"/>
      <c r="H25" s="185">
        <v>4974.2</v>
      </c>
      <c r="I25" s="186">
        <v>3190</v>
      </c>
      <c r="J25" s="81"/>
      <c r="K25" s="81"/>
    </row>
    <row r="26" spans="1:11" ht="20.100000000000001" customHeight="1" x14ac:dyDescent="0.25">
      <c r="A26" s="80">
        <v>3293</v>
      </c>
      <c r="B26" s="319" t="s">
        <v>83</v>
      </c>
      <c r="C26" s="320"/>
      <c r="D26" s="320"/>
      <c r="E26" s="320"/>
      <c r="F26" s="212">
        <v>8370.01</v>
      </c>
      <c r="G26" s="181"/>
      <c r="H26" s="185">
        <v>9230</v>
      </c>
      <c r="I26" s="186">
        <v>8370.01</v>
      </c>
      <c r="J26" s="81"/>
      <c r="K26" s="81"/>
    </row>
    <row r="27" spans="1:11" ht="20.100000000000001" customHeight="1" x14ac:dyDescent="0.25">
      <c r="A27" s="149" t="s">
        <v>141</v>
      </c>
      <c r="B27" s="316" t="s">
        <v>142</v>
      </c>
      <c r="C27" s="317"/>
      <c r="D27" s="317"/>
      <c r="E27" s="317"/>
      <c r="F27" s="237">
        <f>SUM(F28)</f>
        <v>2860.84</v>
      </c>
      <c r="G27" s="238">
        <f>SUM(G28)</f>
        <v>5000</v>
      </c>
      <c r="H27" s="323">
        <f>SUM(H28)</f>
        <v>3125.98</v>
      </c>
      <c r="I27" s="324"/>
      <c r="J27" s="150">
        <f>(H27/F27*100)</f>
        <v>109.26790732791767</v>
      </c>
      <c r="K27" s="150">
        <f>SUM(H27/G27)*100</f>
        <v>62.519599999999997</v>
      </c>
    </row>
    <row r="28" spans="1:11" ht="20.100000000000001" customHeight="1" x14ac:dyDescent="0.25">
      <c r="A28" s="149" t="s">
        <v>143</v>
      </c>
      <c r="B28" s="316" t="s">
        <v>144</v>
      </c>
      <c r="C28" s="317"/>
      <c r="D28" s="317"/>
      <c r="E28" s="317"/>
      <c r="F28" s="237">
        <f>SUM(F32:F34)</f>
        <v>2860.84</v>
      </c>
      <c r="G28" s="238">
        <f>SUM(G29)</f>
        <v>5000</v>
      </c>
      <c r="H28" s="323">
        <f>SUM(H29)</f>
        <v>3125.98</v>
      </c>
      <c r="I28" s="324"/>
      <c r="J28" s="150"/>
      <c r="K28" s="150"/>
    </row>
    <row r="29" spans="1:11" ht="20.100000000000001" customHeight="1" x14ac:dyDescent="0.25">
      <c r="A29" s="80" t="s">
        <v>145</v>
      </c>
      <c r="B29" s="319" t="s">
        <v>146</v>
      </c>
      <c r="C29" s="320"/>
      <c r="D29" s="320"/>
      <c r="E29" s="320"/>
      <c r="F29" s="212">
        <v>2860.84</v>
      </c>
      <c r="G29" s="181">
        <v>5000</v>
      </c>
      <c r="H29" s="333">
        <f>SUM(H30)</f>
        <v>3125.98</v>
      </c>
      <c r="I29" s="334"/>
      <c r="J29" s="81"/>
      <c r="K29" s="81"/>
    </row>
    <row r="30" spans="1:11" ht="20.100000000000001" customHeight="1" x14ac:dyDescent="0.25">
      <c r="A30" s="80" t="s">
        <v>131</v>
      </c>
      <c r="B30" s="319" t="s">
        <v>3</v>
      </c>
      <c r="C30" s="320"/>
      <c r="D30" s="320"/>
      <c r="E30" s="320"/>
      <c r="F30" s="212">
        <v>2860.84</v>
      </c>
      <c r="G30" s="181">
        <v>5000</v>
      </c>
      <c r="H30" s="333">
        <f>SUM(H31)</f>
        <v>3125.98</v>
      </c>
      <c r="I30" s="334"/>
      <c r="J30" s="81"/>
      <c r="K30" s="81"/>
    </row>
    <row r="31" spans="1:11" ht="20.100000000000001" customHeight="1" x14ac:dyDescent="0.25">
      <c r="A31" s="80" t="s">
        <v>138</v>
      </c>
      <c r="B31" s="319" t="s">
        <v>9</v>
      </c>
      <c r="C31" s="320"/>
      <c r="D31" s="320"/>
      <c r="E31" s="320"/>
      <c r="F31" s="212">
        <v>2860.84</v>
      </c>
      <c r="G31" s="181">
        <v>5000</v>
      </c>
      <c r="H31" s="333">
        <f>SUM(H32:H34)</f>
        <v>3125.98</v>
      </c>
      <c r="I31" s="334"/>
      <c r="J31" s="81"/>
      <c r="K31" s="81"/>
    </row>
    <row r="32" spans="1:11" ht="20.100000000000001" customHeight="1" x14ac:dyDescent="0.25">
      <c r="A32" s="80">
        <v>3211</v>
      </c>
      <c r="B32" s="319" t="s">
        <v>19</v>
      </c>
      <c r="C32" s="320"/>
      <c r="D32" s="320"/>
      <c r="E32" s="320"/>
      <c r="F32" s="212">
        <v>276.76</v>
      </c>
      <c r="G32" s="181"/>
      <c r="H32" s="185">
        <v>103.97</v>
      </c>
      <c r="I32" s="186"/>
      <c r="J32" s="81"/>
      <c r="K32" s="81"/>
    </row>
    <row r="33" spans="1:11" ht="20.100000000000001" customHeight="1" x14ac:dyDescent="0.25">
      <c r="A33" s="83">
        <v>3231</v>
      </c>
      <c r="B33" s="319" t="s">
        <v>182</v>
      </c>
      <c r="C33" s="320"/>
      <c r="D33" s="320"/>
      <c r="E33" s="320"/>
      <c r="F33" s="212">
        <v>2100</v>
      </c>
      <c r="G33" s="181"/>
      <c r="H33" s="185">
        <v>2811.07</v>
      </c>
      <c r="I33" s="186"/>
      <c r="J33" s="81"/>
      <c r="K33" s="81"/>
    </row>
    <row r="34" spans="1:11" ht="20.100000000000001" customHeight="1" x14ac:dyDescent="0.25">
      <c r="A34" s="80">
        <v>3241</v>
      </c>
      <c r="B34" s="319" t="s">
        <v>165</v>
      </c>
      <c r="C34" s="320"/>
      <c r="D34" s="320"/>
      <c r="E34" s="320"/>
      <c r="F34" s="212">
        <v>484.08</v>
      </c>
      <c r="G34" s="181"/>
      <c r="H34" s="185">
        <v>210.94</v>
      </c>
      <c r="I34" s="186"/>
      <c r="J34" s="81"/>
      <c r="K34" s="81"/>
    </row>
    <row r="35" spans="1:11" ht="23.25" customHeight="1" x14ac:dyDescent="0.25">
      <c r="A35" s="123" t="s">
        <v>147</v>
      </c>
      <c r="B35" s="312" t="s">
        <v>148</v>
      </c>
      <c r="C35" s="313"/>
      <c r="D35" s="313"/>
      <c r="E35" s="313"/>
      <c r="F35" s="233">
        <f>SUM(F36)</f>
        <v>729.98</v>
      </c>
      <c r="G35" s="233">
        <f>SUM(G36)</f>
        <v>729.98</v>
      </c>
      <c r="H35" s="314">
        <f>SUM(H36)</f>
        <v>729.98</v>
      </c>
      <c r="I35" s="315"/>
      <c r="J35" s="79">
        <f>(H35/F35*100)</f>
        <v>100</v>
      </c>
      <c r="K35" s="79">
        <f>SUM(H35/G35)*100</f>
        <v>100</v>
      </c>
    </row>
    <row r="36" spans="1:11" ht="20.100000000000001" customHeight="1" x14ac:dyDescent="0.25">
      <c r="A36" s="149" t="s">
        <v>128</v>
      </c>
      <c r="B36" s="316" t="s">
        <v>129</v>
      </c>
      <c r="C36" s="317"/>
      <c r="D36" s="317"/>
      <c r="E36" s="317"/>
      <c r="F36" s="237">
        <v>729.98</v>
      </c>
      <c r="G36" s="238">
        <v>729.98</v>
      </c>
      <c r="H36" s="323">
        <f>SUM(H37)</f>
        <v>729.98</v>
      </c>
      <c r="I36" s="324"/>
      <c r="J36" s="150"/>
      <c r="K36" s="150"/>
    </row>
    <row r="37" spans="1:11" ht="20.100000000000001" customHeight="1" x14ac:dyDescent="0.25">
      <c r="A37" s="149" t="s">
        <v>149</v>
      </c>
      <c r="B37" s="316" t="s">
        <v>129</v>
      </c>
      <c r="C37" s="317"/>
      <c r="D37" s="317"/>
      <c r="E37" s="317"/>
      <c r="F37" s="237">
        <v>729.98</v>
      </c>
      <c r="G37" s="238">
        <v>729.98</v>
      </c>
      <c r="H37" s="323">
        <f>SUM(H38)</f>
        <v>729.98</v>
      </c>
      <c r="I37" s="324"/>
      <c r="J37" s="150"/>
      <c r="K37" s="150"/>
    </row>
    <row r="38" spans="1:11" ht="20.100000000000001" customHeight="1" x14ac:dyDescent="0.25">
      <c r="A38" s="80" t="s">
        <v>131</v>
      </c>
      <c r="B38" s="319" t="s">
        <v>3</v>
      </c>
      <c r="C38" s="320"/>
      <c r="D38" s="320"/>
      <c r="E38" s="320"/>
      <c r="F38" s="212">
        <v>729.98</v>
      </c>
      <c r="G38" s="181">
        <v>729.98</v>
      </c>
      <c r="H38" s="333">
        <f>SUM(H39)</f>
        <v>729.98</v>
      </c>
      <c r="I38" s="334"/>
      <c r="J38" s="150"/>
      <c r="K38" s="81"/>
    </row>
    <row r="39" spans="1:11" ht="20.100000000000001" customHeight="1" x14ac:dyDescent="0.25">
      <c r="A39" s="80" t="s">
        <v>132</v>
      </c>
      <c r="B39" s="319" t="s">
        <v>4</v>
      </c>
      <c r="C39" s="320"/>
      <c r="D39" s="320"/>
      <c r="E39" s="320"/>
      <c r="F39" s="212">
        <v>729.98</v>
      </c>
      <c r="G39" s="181">
        <v>729.98</v>
      </c>
      <c r="H39" s="333">
        <f>SUM(H40:I41)</f>
        <v>729.98</v>
      </c>
      <c r="I39" s="334"/>
      <c r="J39" s="150"/>
      <c r="K39" s="81"/>
    </row>
    <row r="40" spans="1:11" ht="20.100000000000001" customHeight="1" x14ac:dyDescent="0.25">
      <c r="A40" s="80">
        <v>3111</v>
      </c>
      <c r="B40" s="319" t="s">
        <v>17</v>
      </c>
      <c r="C40" s="320"/>
      <c r="D40" s="320"/>
      <c r="E40" s="320"/>
      <c r="F40" s="212">
        <v>626.58000000000004</v>
      </c>
      <c r="G40" s="181"/>
      <c r="H40" s="333">
        <v>626.58000000000004</v>
      </c>
      <c r="I40" s="334"/>
      <c r="J40" s="150"/>
      <c r="K40" s="81"/>
    </row>
    <row r="41" spans="1:11" ht="20.100000000000001" customHeight="1" x14ac:dyDescent="0.25">
      <c r="A41" s="80">
        <v>3132</v>
      </c>
      <c r="B41" s="319" t="s">
        <v>150</v>
      </c>
      <c r="C41" s="320"/>
      <c r="D41" s="320"/>
      <c r="E41" s="320"/>
      <c r="F41" s="212">
        <v>103.4</v>
      </c>
      <c r="G41" s="181"/>
      <c r="H41" s="333">
        <v>103.4</v>
      </c>
      <c r="I41" s="334"/>
      <c r="J41" s="150"/>
      <c r="K41" s="81"/>
    </row>
    <row r="42" spans="1:11" ht="23.25" customHeight="1" x14ac:dyDescent="0.25">
      <c r="A42" s="123" t="s">
        <v>241</v>
      </c>
      <c r="B42" s="312" t="s">
        <v>237</v>
      </c>
      <c r="C42" s="313"/>
      <c r="D42" s="313"/>
      <c r="E42" s="313"/>
      <c r="F42" s="233">
        <v>270</v>
      </c>
      <c r="G42" s="233">
        <v>270</v>
      </c>
      <c r="H42" s="314">
        <f>SUM(H43)</f>
        <v>269.27999999999997</v>
      </c>
      <c r="I42" s="315"/>
      <c r="J42" s="150">
        <f t="shared" ref="J42" si="2">(H42/F42*100)</f>
        <v>99.73333333333332</v>
      </c>
      <c r="K42" s="79">
        <f>SUM(H42/G42)*100</f>
        <v>99.73333333333332</v>
      </c>
    </row>
    <row r="43" spans="1:11" ht="20.100000000000001" customHeight="1" x14ac:dyDescent="0.25">
      <c r="A43" s="149" t="s">
        <v>128</v>
      </c>
      <c r="B43" s="316" t="s">
        <v>129</v>
      </c>
      <c r="C43" s="317"/>
      <c r="D43" s="317"/>
      <c r="E43" s="317"/>
      <c r="F43" s="237">
        <v>270</v>
      </c>
      <c r="G43" s="238">
        <v>270</v>
      </c>
      <c r="H43" s="323">
        <v>269.27999999999997</v>
      </c>
      <c r="I43" s="324"/>
      <c r="J43" s="150"/>
      <c r="K43" s="150"/>
    </row>
    <row r="44" spans="1:11" ht="20.100000000000001" customHeight="1" x14ac:dyDescent="0.25">
      <c r="A44" s="149" t="s">
        <v>130</v>
      </c>
      <c r="B44" s="316" t="s">
        <v>242</v>
      </c>
      <c r="C44" s="317"/>
      <c r="D44" s="317"/>
      <c r="E44" s="317"/>
      <c r="F44" s="237">
        <v>270</v>
      </c>
      <c r="G44" s="238">
        <v>270</v>
      </c>
      <c r="H44" s="323">
        <v>269.27999999999997</v>
      </c>
      <c r="I44" s="324"/>
      <c r="J44" s="150"/>
      <c r="K44" s="150"/>
    </row>
    <row r="45" spans="1:11" ht="20.100000000000001" customHeight="1" x14ac:dyDescent="0.25">
      <c r="A45" s="80" t="s">
        <v>131</v>
      </c>
      <c r="B45" s="319" t="s">
        <v>3</v>
      </c>
      <c r="C45" s="320"/>
      <c r="D45" s="320"/>
      <c r="E45" s="320"/>
      <c r="F45" s="212">
        <v>270</v>
      </c>
      <c r="G45" s="181">
        <v>270</v>
      </c>
      <c r="H45" s="333">
        <v>269.27999999999997</v>
      </c>
      <c r="I45" s="334"/>
      <c r="J45" s="81"/>
      <c r="K45" s="81"/>
    </row>
    <row r="46" spans="1:11" ht="20.100000000000001" customHeight="1" x14ac:dyDescent="0.25">
      <c r="A46" s="84">
        <v>32</v>
      </c>
      <c r="B46" s="319" t="s">
        <v>9</v>
      </c>
      <c r="C46" s="320"/>
      <c r="D46" s="320"/>
      <c r="E46" s="320"/>
      <c r="F46" s="212">
        <v>270</v>
      </c>
      <c r="G46" s="181">
        <v>270</v>
      </c>
      <c r="H46" s="333">
        <v>269.27999999999997</v>
      </c>
      <c r="I46" s="334"/>
      <c r="J46" s="81"/>
      <c r="K46" s="81"/>
    </row>
    <row r="47" spans="1:11" ht="20.100000000000001" customHeight="1" x14ac:dyDescent="0.25">
      <c r="A47" s="80">
        <v>3299</v>
      </c>
      <c r="B47" s="319" t="s">
        <v>87</v>
      </c>
      <c r="C47" s="320"/>
      <c r="D47" s="320"/>
      <c r="E47" s="320"/>
      <c r="F47" s="212">
        <v>270</v>
      </c>
      <c r="G47" s="181"/>
      <c r="H47" s="333">
        <v>269.27999999999997</v>
      </c>
      <c r="I47" s="334"/>
      <c r="J47" s="81"/>
      <c r="K47" s="81"/>
    </row>
    <row r="48" spans="1:11" ht="22.5" customHeight="1" x14ac:dyDescent="0.25">
      <c r="A48" s="123" t="s">
        <v>151</v>
      </c>
      <c r="B48" s="312" t="s">
        <v>152</v>
      </c>
      <c r="C48" s="313"/>
      <c r="D48" s="313"/>
      <c r="E48" s="313"/>
      <c r="F48" s="221">
        <f>SUM(F49)</f>
        <v>167.28</v>
      </c>
      <c r="G48" s="233">
        <v>0</v>
      </c>
      <c r="H48" s="314">
        <v>0</v>
      </c>
      <c r="I48" s="315"/>
      <c r="J48" s="79">
        <f>(H48/F48*100)</f>
        <v>0</v>
      </c>
      <c r="K48" s="79">
        <v>0</v>
      </c>
    </row>
    <row r="49" spans="1:11" ht="20.100000000000001" customHeight="1" x14ac:dyDescent="0.25">
      <c r="A49" s="149" t="s">
        <v>128</v>
      </c>
      <c r="B49" s="316" t="s">
        <v>129</v>
      </c>
      <c r="C49" s="317"/>
      <c r="D49" s="317"/>
      <c r="E49" s="317"/>
      <c r="F49" s="237">
        <f>SUM(F50)</f>
        <v>167.28</v>
      </c>
      <c r="G49" s="238">
        <v>0</v>
      </c>
      <c r="H49" s="323">
        <v>0</v>
      </c>
      <c r="I49" s="324"/>
      <c r="J49" s="150"/>
      <c r="K49" s="150"/>
    </row>
    <row r="50" spans="1:11" ht="20.100000000000001" customHeight="1" x14ac:dyDescent="0.25">
      <c r="A50" s="149" t="s">
        <v>149</v>
      </c>
      <c r="B50" s="316" t="s">
        <v>129</v>
      </c>
      <c r="C50" s="317"/>
      <c r="D50" s="317"/>
      <c r="E50" s="317"/>
      <c r="F50" s="237">
        <f>SUM(F51)</f>
        <v>167.28</v>
      </c>
      <c r="G50" s="238">
        <v>0</v>
      </c>
      <c r="H50" s="323">
        <v>0</v>
      </c>
      <c r="I50" s="324"/>
      <c r="J50" s="150"/>
      <c r="K50" s="150"/>
    </row>
    <row r="51" spans="1:11" ht="20.100000000000001" customHeight="1" x14ac:dyDescent="0.25">
      <c r="A51" s="80" t="s">
        <v>131</v>
      </c>
      <c r="B51" s="319" t="s">
        <v>3</v>
      </c>
      <c r="C51" s="320"/>
      <c r="D51" s="320"/>
      <c r="E51" s="320"/>
      <c r="F51" s="212">
        <f>SUM(F52+F54)</f>
        <v>167.28</v>
      </c>
      <c r="G51" s="181">
        <v>0</v>
      </c>
      <c r="H51" s="333">
        <v>0</v>
      </c>
      <c r="I51" s="334"/>
      <c r="J51" s="81"/>
      <c r="K51" s="81"/>
    </row>
    <row r="52" spans="1:11" ht="20.100000000000001" customHeight="1" x14ac:dyDescent="0.25">
      <c r="A52" s="80" t="s">
        <v>132</v>
      </c>
      <c r="B52" s="319" t="s">
        <v>4</v>
      </c>
      <c r="C52" s="320"/>
      <c r="D52" s="320"/>
      <c r="E52" s="320"/>
      <c r="F52" s="212">
        <v>167.28</v>
      </c>
      <c r="G52" s="181">
        <v>0</v>
      </c>
      <c r="H52" s="333">
        <v>0</v>
      </c>
      <c r="I52" s="334"/>
      <c r="J52" s="81"/>
      <c r="K52" s="81"/>
    </row>
    <row r="53" spans="1:11" ht="20.100000000000001" customHeight="1" x14ac:dyDescent="0.25">
      <c r="A53" s="80">
        <v>3121</v>
      </c>
      <c r="B53" s="319" t="s">
        <v>154</v>
      </c>
      <c r="C53" s="320"/>
      <c r="D53" s="320"/>
      <c r="E53" s="320"/>
      <c r="F53" s="212">
        <v>167.28</v>
      </c>
      <c r="G53" s="181">
        <v>0</v>
      </c>
      <c r="H53" s="185">
        <v>0</v>
      </c>
      <c r="I53" s="186">
        <v>167.28</v>
      </c>
      <c r="J53" s="81"/>
      <c r="K53" s="81"/>
    </row>
    <row r="54" spans="1:11" ht="20.100000000000001" customHeight="1" x14ac:dyDescent="0.25">
      <c r="A54" s="80" t="s">
        <v>138</v>
      </c>
      <c r="B54" s="347" t="s">
        <v>9</v>
      </c>
      <c r="C54" s="348"/>
      <c r="D54" s="348"/>
      <c r="E54" s="349"/>
      <c r="F54" s="212">
        <v>0</v>
      </c>
      <c r="G54" s="181">
        <v>0</v>
      </c>
      <c r="H54" s="185">
        <v>0</v>
      </c>
      <c r="I54" s="186"/>
      <c r="J54" s="81"/>
      <c r="K54" s="81"/>
    </row>
    <row r="55" spans="1:11" ht="22.5" customHeight="1" x14ac:dyDescent="0.25">
      <c r="A55" s="123" t="s">
        <v>155</v>
      </c>
      <c r="B55" s="312" t="s">
        <v>156</v>
      </c>
      <c r="C55" s="313"/>
      <c r="D55" s="313"/>
      <c r="E55" s="313"/>
      <c r="F55" s="221">
        <f t="shared" ref="F55:H56" si="3">SUM(F56)</f>
        <v>1852.93</v>
      </c>
      <c r="G55" s="233">
        <f t="shared" si="3"/>
        <v>1816.95</v>
      </c>
      <c r="H55" s="314">
        <f t="shared" si="3"/>
        <v>1816.95</v>
      </c>
      <c r="I55" s="315"/>
      <c r="J55" s="79">
        <f>SUM(H55/F55)*100</f>
        <v>98.058210509841174</v>
      </c>
      <c r="K55" s="79">
        <f>SUM(H55/G55)*100</f>
        <v>100</v>
      </c>
    </row>
    <row r="56" spans="1:11" ht="20.100000000000001" customHeight="1" x14ac:dyDescent="0.25">
      <c r="A56" s="149" t="s">
        <v>141</v>
      </c>
      <c r="B56" s="341" t="s">
        <v>142</v>
      </c>
      <c r="C56" s="342"/>
      <c r="D56" s="342"/>
      <c r="E56" s="343"/>
      <c r="F56" s="237">
        <f t="shared" si="3"/>
        <v>1852.93</v>
      </c>
      <c r="G56" s="238">
        <f t="shared" si="3"/>
        <v>1816.95</v>
      </c>
      <c r="H56" s="323">
        <f t="shared" si="3"/>
        <v>1816.95</v>
      </c>
      <c r="I56" s="324"/>
      <c r="J56" s="150"/>
      <c r="K56" s="150"/>
    </row>
    <row r="57" spans="1:11" ht="20.100000000000001" customHeight="1" x14ac:dyDescent="0.25">
      <c r="A57" s="149" t="s">
        <v>143</v>
      </c>
      <c r="B57" s="341" t="s">
        <v>142</v>
      </c>
      <c r="C57" s="342"/>
      <c r="D57" s="342"/>
      <c r="E57" s="343"/>
      <c r="F57" s="237">
        <f>SUM(F61)</f>
        <v>1852.93</v>
      </c>
      <c r="G57" s="238">
        <f>SUM(G58)</f>
        <v>1816.95</v>
      </c>
      <c r="H57" s="323">
        <f>SUM(H58)</f>
        <v>1816.95</v>
      </c>
      <c r="I57" s="324"/>
      <c r="J57" s="150"/>
      <c r="K57" s="150"/>
    </row>
    <row r="58" spans="1:11" ht="20.100000000000001" customHeight="1" x14ac:dyDescent="0.25">
      <c r="A58" s="80" t="s">
        <v>145</v>
      </c>
      <c r="B58" s="347" t="s">
        <v>146</v>
      </c>
      <c r="C58" s="348"/>
      <c r="D58" s="348"/>
      <c r="E58" s="349"/>
      <c r="F58" s="212">
        <v>1852.93</v>
      </c>
      <c r="G58" s="181">
        <v>1816.95</v>
      </c>
      <c r="H58" s="333">
        <v>1816.95</v>
      </c>
      <c r="I58" s="334"/>
      <c r="J58" s="81"/>
      <c r="K58" s="81"/>
    </row>
    <row r="59" spans="1:11" ht="20.100000000000001" customHeight="1" x14ac:dyDescent="0.25">
      <c r="A59" s="80" t="s">
        <v>131</v>
      </c>
      <c r="B59" s="347" t="s">
        <v>3</v>
      </c>
      <c r="C59" s="348"/>
      <c r="D59" s="348"/>
      <c r="E59" s="349"/>
      <c r="F59" s="212">
        <v>1852.93</v>
      </c>
      <c r="G59" s="181">
        <v>1816.95</v>
      </c>
      <c r="H59" s="333">
        <v>1816.95</v>
      </c>
      <c r="I59" s="334"/>
      <c r="J59" s="81"/>
      <c r="K59" s="81"/>
    </row>
    <row r="60" spans="1:11" ht="20.100000000000001" customHeight="1" x14ac:dyDescent="0.25">
      <c r="A60" s="80" t="s">
        <v>157</v>
      </c>
      <c r="B60" s="347" t="s">
        <v>99</v>
      </c>
      <c r="C60" s="348"/>
      <c r="D60" s="348"/>
      <c r="E60" s="349"/>
      <c r="F60" s="212">
        <v>1852.93</v>
      </c>
      <c r="G60" s="181">
        <v>1816.95</v>
      </c>
      <c r="H60" s="333">
        <v>1816.95</v>
      </c>
      <c r="I60" s="334"/>
      <c r="J60" s="81"/>
      <c r="K60" s="81"/>
    </row>
    <row r="61" spans="1:11" ht="20.100000000000001" customHeight="1" x14ac:dyDescent="0.25">
      <c r="A61" s="80">
        <v>3812</v>
      </c>
      <c r="B61" s="347" t="s">
        <v>98</v>
      </c>
      <c r="C61" s="348"/>
      <c r="D61" s="348"/>
      <c r="E61" s="349"/>
      <c r="F61" s="212">
        <v>1852.93</v>
      </c>
      <c r="G61" s="181">
        <v>1816.95</v>
      </c>
      <c r="H61" s="333">
        <v>1816.95</v>
      </c>
      <c r="I61" s="334"/>
      <c r="J61" s="81"/>
      <c r="K61" s="81"/>
    </row>
    <row r="62" spans="1:11" ht="22.5" customHeight="1" x14ac:dyDescent="0.25">
      <c r="A62" s="123" t="s">
        <v>284</v>
      </c>
      <c r="B62" s="312" t="s">
        <v>285</v>
      </c>
      <c r="C62" s="313"/>
      <c r="D62" s="313"/>
      <c r="E62" s="313"/>
      <c r="F62" s="221">
        <f>SUM(F63+F68)</f>
        <v>0</v>
      </c>
      <c r="G62" s="233">
        <f>SUM(G63+G68+G74)</f>
        <v>115100</v>
      </c>
      <c r="H62" s="314">
        <f>SUM(H63+H68+H74)</f>
        <v>115081.7</v>
      </c>
      <c r="I62" s="315"/>
      <c r="J62" s="79">
        <v>0</v>
      </c>
      <c r="K62" s="79">
        <f>SUM(H62/G62)*100</f>
        <v>99.98410078192876</v>
      </c>
    </row>
    <row r="63" spans="1:11" ht="20.100000000000001" customHeight="1" x14ac:dyDescent="0.25">
      <c r="A63" s="149" t="s">
        <v>128</v>
      </c>
      <c r="B63" s="316" t="s">
        <v>129</v>
      </c>
      <c r="C63" s="317"/>
      <c r="D63" s="317"/>
      <c r="E63" s="317"/>
      <c r="F63" s="237">
        <f>SUM(F64)</f>
        <v>0</v>
      </c>
      <c r="G63" s="238">
        <f>SUM(G64)</f>
        <v>44000</v>
      </c>
      <c r="H63" s="323">
        <v>44000</v>
      </c>
      <c r="I63" s="324"/>
      <c r="J63" s="150">
        <v>0</v>
      </c>
      <c r="K63" s="150">
        <f>SUM(H63/G63)*100</f>
        <v>100</v>
      </c>
    </row>
    <row r="64" spans="1:11" ht="20.100000000000001" customHeight="1" x14ac:dyDescent="0.25">
      <c r="A64" s="149" t="s">
        <v>149</v>
      </c>
      <c r="B64" s="316" t="s">
        <v>129</v>
      </c>
      <c r="C64" s="317"/>
      <c r="D64" s="317"/>
      <c r="E64" s="317"/>
      <c r="F64" s="237">
        <v>0</v>
      </c>
      <c r="G64" s="238">
        <v>44000</v>
      </c>
      <c r="H64" s="323">
        <v>44000</v>
      </c>
      <c r="I64" s="324"/>
      <c r="J64" s="150"/>
      <c r="K64" s="150"/>
    </row>
    <row r="65" spans="1:11" ht="20.100000000000001" customHeight="1" x14ac:dyDescent="0.25">
      <c r="A65" s="80" t="s">
        <v>131</v>
      </c>
      <c r="B65" s="319" t="s">
        <v>3</v>
      </c>
      <c r="C65" s="320"/>
      <c r="D65" s="320"/>
      <c r="E65" s="320"/>
      <c r="F65" s="212">
        <v>0</v>
      </c>
      <c r="G65" s="181">
        <v>44000</v>
      </c>
      <c r="H65" s="333">
        <v>44000</v>
      </c>
      <c r="I65" s="334"/>
      <c r="J65" s="81"/>
      <c r="K65" s="81"/>
    </row>
    <row r="66" spans="1:11" ht="20.100000000000001" customHeight="1" x14ac:dyDescent="0.25">
      <c r="A66" s="84">
        <v>37</v>
      </c>
      <c r="B66" s="319" t="s">
        <v>286</v>
      </c>
      <c r="C66" s="320"/>
      <c r="D66" s="320"/>
      <c r="E66" s="320"/>
      <c r="F66" s="212">
        <v>0</v>
      </c>
      <c r="G66" s="181">
        <v>44000</v>
      </c>
      <c r="H66" s="333">
        <v>44000</v>
      </c>
      <c r="I66" s="334"/>
      <c r="J66" s="81"/>
      <c r="K66" s="81"/>
    </row>
    <row r="67" spans="1:11" ht="20.100000000000001" customHeight="1" x14ac:dyDescent="0.25">
      <c r="A67" s="80">
        <v>37219</v>
      </c>
      <c r="B67" s="319" t="s">
        <v>288</v>
      </c>
      <c r="C67" s="320"/>
      <c r="D67" s="320"/>
      <c r="E67" s="320"/>
      <c r="F67" s="212">
        <v>0</v>
      </c>
      <c r="G67" s="181"/>
      <c r="H67" s="333">
        <v>44000</v>
      </c>
      <c r="I67" s="334"/>
      <c r="J67" s="81"/>
      <c r="K67" s="81"/>
    </row>
    <row r="68" spans="1:11" ht="20.100000000000001" customHeight="1" x14ac:dyDescent="0.25">
      <c r="A68" s="149" t="s">
        <v>141</v>
      </c>
      <c r="B68" s="341" t="s">
        <v>142</v>
      </c>
      <c r="C68" s="342"/>
      <c r="D68" s="342"/>
      <c r="E68" s="343"/>
      <c r="F68" s="237">
        <f>SUM(F69)</f>
        <v>0</v>
      </c>
      <c r="G68" s="238">
        <f>SUM(G69)</f>
        <v>70750</v>
      </c>
      <c r="H68" s="323">
        <v>70750</v>
      </c>
      <c r="I68" s="324"/>
      <c r="J68" s="150">
        <v>0</v>
      </c>
      <c r="K68" s="150">
        <f>SUM(H68/G68*100)</f>
        <v>100</v>
      </c>
    </row>
    <row r="69" spans="1:11" ht="20.100000000000001" customHeight="1" x14ac:dyDescent="0.25">
      <c r="A69" s="149" t="s">
        <v>287</v>
      </c>
      <c r="B69" s="341" t="s">
        <v>221</v>
      </c>
      <c r="C69" s="342"/>
      <c r="D69" s="342"/>
      <c r="E69" s="343"/>
      <c r="F69" s="237">
        <v>0</v>
      </c>
      <c r="G69" s="238">
        <f>SUM(G70)</f>
        <v>70750</v>
      </c>
      <c r="H69" s="323">
        <v>70750</v>
      </c>
      <c r="I69" s="324"/>
      <c r="J69" s="150"/>
      <c r="K69" s="150"/>
    </row>
    <row r="70" spans="1:11" ht="20.100000000000001" customHeight="1" x14ac:dyDescent="0.25">
      <c r="A70" s="80" t="s">
        <v>131</v>
      </c>
      <c r="B70" s="319" t="s">
        <v>3</v>
      </c>
      <c r="C70" s="320"/>
      <c r="D70" s="320"/>
      <c r="E70" s="320"/>
      <c r="F70" s="212">
        <v>0</v>
      </c>
      <c r="G70" s="181">
        <f>SUM(G71:G72)</f>
        <v>70750</v>
      </c>
      <c r="H70" s="333">
        <v>70750</v>
      </c>
      <c r="I70" s="334"/>
      <c r="J70" s="81"/>
      <c r="K70" s="81"/>
    </row>
    <row r="71" spans="1:11" ht="20.100000000000001" customHeight="1" x14ac:dyDescent="0.25">
      <c r="A71" s="169" t="s">
        <v>132</v>
      </c>
      <c r="B71" s="319" t="s">
        <v>4</v>
      </c>
      <c r="C71" s="320"/>
      <c r="D71" s="320"/>
      <c r="E71" s="320"/>
      <c r="F71" s="212">
        <v>0</v>
      </c>
      <c r="G71" s="181">
        <v>750</v>
      </c>
      <c r="H71" s="185">
        <v>750</v>
      </c>
      <c r="I71" s="186"/>
      <c r="J71" s="81"/>
      <c r="K71" s="81"/>
    </row>
    <row r="72" spans="1:11" ht="23.25" customHeight="1" x14ac:dyDescent="0.25">
      <c r="A72" s="84">
        <v>37</v>
      </c>
      <c r="B72" s="319" t="s">
        <v>286</v>
      </c>
      <c r="C72" s="320"/>
      <c r="D72" s="320"/>
      <c r="E72" s="320"/>
      <c r="F72" s="212">
        <v>0</v>
      </c>
      <c r="G72" s="181">
        <v>70000</v>
      </c>
      <c r="H72" s="333">
        <v>70000</v>
      </c>
      <c r="I72" s="334"/>
      <c r="J72" s="81"/>
      <c r="K72" s="81"/>
    </row>
    <row r="73" spans="1:11" ht="20.100000000000001" customHeight="1" x14ac:dyDescent="0.25">
      <c r="A73" s="169">
        <v>37219</v>
      </c>
      <c r="B73" s="319" t="s">
        <v>288</v>
      </c>
      <c r="C73" s="344"/>
      <c r="D73" s="344"/>
      <c r="E73" s="344"/>
      <c r="F73" s="212">
        <v>0</v>
      </c>
      <c r="G73" s="181"/>
      <c r="H73" s="333">
        <v>70000</v>
      </c>
      <c r="I73" s="334"/>
      <c r="J73" s="81"/>
      <c r="K73" s="81"/>
    </row>
    <row r="74" spans="1:11" ht="20.100000000000001" customHeight="1" x14ac:dyDescent="0.25">
      <c r="A74" s="177" t="s">
        <v>143</v>
      </c>
      <c r="B74" s="345" t="s">
        <v>144</v>
      </c>
      <c r="C74" s="346"/>
      <c r="D74" s="346"/>
      <c r="E74" s="346"/>
      <c r="F74" s="211"/>
      <c r="G74" s="239">
        <f>SUM(F75:G75)</f>
        <v>350</v>
      </c>
      <c r="H74" s="240">
        <v>331.7</v>
      </c>
      <c r="I74" s="241"/>
      <c r="J74" s="178">
        <v>0</v>
      </c>
      <c r="K74" s="178">
        <f>SUM(H74/G74)*100</f>
        <v>94.771428571428572</v>
      </c>
    </row>
    <row r="75" spans="1:11" ht="20.100000000000001" customHeight="1" x14ac:dyDescent="0.25">
      <c r="A75" s="169" t="s">
        <v>145</v>
      </c>
      <c r="B75" s="319" t="s">
        <v>146</v>
      </c>
      <c r="C75" s="320"/>
      <c r="D75" s="320"/>
      <c r="E75" s="320"/>
      <c r="F75" s="212"/>
      <c r="G75" s="181">
        <f>SUM(G76)</f>
        <v>350</v>
      </c>
      <c r="H75" s="185">
        <v>331.7</v>
      </c>
      <c r="I75" s="186"/>
      <c r="J75" s="81"/>
      <c r="K75" s="81"/>
    </row>
    <row r="76" spans="1:11" ht="20.100000000000001" customHeight="1" x14ac:dyDescent="0.25">
      <c r="A76" s="88">
        <v>4</v>
      </c>
      <c r="B76" s="319" t="s">
        <v>5</v>
      </c>
      <c r="C76" s="320"/>
      <c r="D76" s="320"/>
      <c r="E76" s="320"/>
      <c r="F76" s="212"/>
      <c r="G76" s="181">
        <v>350</v>
      </c>
      <c r="H76" s="185">
        <v>331.7</v>
      </c>
      <c r="I76" s="186"/>
      <c r="J76" s="81"/>
      <c r="K76" s="81"/>
    </row>
    <row r="77" spans="1:11" ht="20.100000000000001" customHeight="1" x14ac:dyDescent="0.25">
      <c r="A77" s="172">
        <v>42</v>
      </c>
      <c r="B77" s="319" t="s">
        <v>58</v>
      </c>
      <c r="C77" s="320"/>
      <c r="D77" s="320"/>
      <c r="E77" s="320"/>
      <c r="F77" s="212"/>
      <c r="G77" s="181">
        <v>350</v>
      </c>
      <c r="H77" s="185">
        <v>331.7</v>
      </c>
      <c r="I77" s="186"/>
      <c r="J77" s="81"/>
      <c r="K77" s="81"/>
    </row>
    <row r="78" spans="1:11" ht="24" customHeight="1" x14ac:dyDescent="0.25">
      <c r="A78" s="123" t="s">
        <v>158</v>
      </c>
      <c r="B78" s="312" t="s">
        <v>247</v>
      </c>
      <c r="C78" s="313"/>
      <c r="D78" s="313"/>
      <c r="E78" s="313"/>
      <c r="F78" s="221">
        <f>SUM(F79)</f>
        <v>1704.55</v>
      </c>
      <c r="G78" s="233">
        <f>SUM(G79+G89)</f>
        <v>15656.83</v>
      </c>
      <c r="H78" s="314">
        <f>SUM(H79)</f>
        <v>10674.28</v>
      </c>
      <c r="I78" s="315"/>
      <c r="J78" s="79">
        <f>(H78/F78*100)</f>
        <v>626.2227567393154</v>
      </c>
      <c r="K78" s="79">
        <f>SUM(H78/G78)*100</f>
        <v>68.176508271470027</v>
      </c>
    </row>
    <row r="79" spans="1:11" ht="20.100000000000001" customHeight="1" x14ac:dyDescent="0.25">
      <c r="A79" s="149" t="s">
        <v>141</v>
      </c>
      <c r="B79" s="316" t="s">
        <v>142</v>
      </c>
      <c r="C79" s="317"/>
      <c r="D79" s="317"/>
      <c r="E79" s="317"/>
      <c r="F79" s="237">
        <f>SUM(F80)</f>
        <v>1704.55</v>
      </c>
      <c r="G79" s="238">
        <f>SUM(G80)</f>
        <v>10500</v>
      </c>
      <c r="H79" s="323">
        <f>SUM(H80+H89)</f>
        <v>10674.28</v>
      </c>
      <c r="I79" s="324"/>
      <c r="J79" s="151"/>
      <c r="K79" s="150"/>
    </row>
    <row r="80" spans="1:11" ht="20.100000000000001" customHeight="1" x14ac:dyDescent="0.25">
      <c r="A80" s="149" t="s">
        <v>160</v>
      </c>
      <c r="B80" s="316" t="s">
        <v>161</v>
      </c>
      <c r="C80" s="317"/>
      <c r="D80" s="317"/>
      <c r="E80" s="317"/>
      <c r="F80" s="237">
        <f>SUM(F84:F88)</f>
        <v>1704.55</v>
      </c>
      <c r="G80" s="238">
        <f>SUM(G81)</f>
        <v>10500</v>
      </c>
      <c r="H80" s="323">
        <f>SUM(H81)</f>
        <v>10134.280000000001</v>
      </c>
      <c r="I80" s="324"/>
      <c r="J80" s="151"/>
      <c r="K80" s="150"/>
    </row>
    <row r="81" spans="1:11" ht="20.100000000000001" customHeight="1" x14ac:dyDescent="0.25">
      <c r="A81" s="80" t="s">
        <v>162</v>
      </c>
      <c r="B81" s="319" t="s">
        <v>163</v>
      </c>
      <c r="C81" s="320"/>
      <c r="D81" s="320"/>
      <c r="E81" s="320"/>
      <c r="F81" s="212">
        <v>1704.55</v>
      </c>
      <c r="G81" s="181">
        <v>10500</v>
      </c>
      <c r="H81" s="333">
        <f>SUM(H82)</f>
        <v>10134.280000000001</v>
      </c>
      <c r="I81" s="334"/>
      <c r="J81" s="82"/>
      <c r="K81" s="81"/>
    </row>
    <row r="82" spans="1:11" ht="20.100000000000001" customHeight="1" x14ac:dyDescent="0.25">
      <c r="A82" s="80" t="s">
        <v>131</v>
      </c>
      <c r="B82" s="319" t="s">
        <v>3</v>
      </c>
      <c r="C82" s="320"/>
      <c r="D82" s="320"/>
      <c r="E82" s="320"/>
      <c r="F82" s="212">
        <v>1704.55</v>
      </c>
      <c r="G82" s="181">
        <v>10500</v>
      </c>
      <c r="H82" s="333">
        <f>SUM(H83)</f>
        <v>10134.280000000001</v>
      </c>
      <c r="I82" s="334"/>
      <c r="J82" s="82"/>
      <c r="K82" s="81"/>
    </row>
    <row r="83" spans="1:11" ht="20.100000000000001" customHeight="1" x14ac:dyDescent="0.25">
      <c r="A83" s="80" t="s">
        <v>138</v>
      </c>
      <c r="B83" s="319" t="s">
        <v>9</v>
      </c>
      <c r="C83" s="320"/>
      <c r="D83" s="320"/>
      <c r="E83" s="320"/>
      <c r="F83" s="212">
        <v>1704.55</v>
      </c>
      <c r="G83" s="181">
        <v>10500</v>
      </c>
      <c r="H83" s="333">
        <f>SUM(H84:I88)</f>
        <v>10134.280000000001</v>
      </c>
      <c r="I83" s="334"/>
      <c r="J83" s="82"/>
      <c r="K83" s="81"/>
    </row>
    <row r="84" spans="1:11" ht="20.100000000000001" customHeight="1" x14ac:dyDescent="0.25">
      <c r="A84" s="80">
        <v>3211</v>
      </c>
      <c r="B84" s="319" t="s">
        <v>19</v>
      </c>
      <c r="C84" s="320"/>
      <c r="D84" s="320"/>
      <c r="E84" s="320"/>
      <c r="F84" s="212">
        <v>604.75</v>
      </c>
      <c r="G84" s="181"/>
      <c r="H84" s="185">
        <v>1204.18</v>
      </c>
      <c r="I84" s="186"/>
      <c r="J84" s="82"/>
      <c r="K84" s="81"/>
    </row>
    <row r="85" spans="1:11" ht="20.100000000000001" customHeight="1" x14ac:dyDescent="0.25">
      <c r="A85" s="80">
        <v>3213</v>
      </c>
      <c r="B85" s="319" t="s">
        <v>45</v>
      </c>
      <c r="C85" s="320"/>
      <c r="D85" s="320"/>
      <c r="E85" s="320"/>
      <c r="F85" s="212">
        <v>662</v>
      </c>
      <c r="G85" s="181"/>
      <c r="H85" s="333">
        <v>0</v>
      </c>
      <c r="I85" s="334"/>
      <c r="J85" s="82"/>
      <c r="K85" s="81"/>
    </row>
    <row r="86" spans="1:11" ht="20.100000000000001" customHeight="1" x14ac:dyDescent="0.25">
      <c r="A86" s="80">
        <v>3233</v>
      </c>
      <c r="B86" s="319" t="s">
        <v>51</v>
      </c>
      <c r="C86" s="320"/>
      <c r="D86" s="320"/>
      <c r="E86" s="320"/>
      <c r="F86" s="212">
        <v>350</v>
      </c>
      <c r="G86" s="181"/>
      <c r="H86" s="333">
        <v>0</v>
      </c>
      <c r="I86" s="334"/>
      <c r="J86" s="82"/>
      <c r="K86" s="81"/>
    </row>
    <row r="87" spans="1:11" ht="20.100000000000001" customHeight="1" x14ac:dyDescent="0.25">
      <c r="A87" s="180">
        <v>3241</v>
      </c>
      <c r="B87" s="319" t="s">
        <v>165</v>
      </c>
      <c r="C87" s="320"/>
      <c r="D87" s="320"/>
      <c r="E87" s="320"/>
      <c r="F87" s="212">
        <v>0</v>
      </c>
      <c r="G87" s="181"/>
      <c r="H87" s="185">
        <v>8851.0400000000009</v>
      </c>
      <c r="I87" s="186"/>
      <c r="J87" s="82"/>
      <c r="K87" s="81"/>
    </row>
    <row r="88" spans="1:11" ht="20.100000000000001" customHeight="1" x14ac:dyDescent="0.25">
      <c r="A88" s="80">
        <v>3293</v>
      </c>
      <c r="B88" s="319" t="s">
        <v>83</v>
      </c>
      <c r="C88" s="320"/>
      <c r="D88" s="320"/>
      <c r="E88" s="320"/>
      <c r="F88" s="212">
        <v>87.8</v>
      </c>
      <c r="G88" s="181"/>
      <c r="H88" s="333">
        <v>79.06</v>
      </c>
      <c r="I88" s="334"/>
      <c r="J88" s="82"/>
      <c r="K88" s="81"/>
    </row>
    <row r="89" spans="1:11" ht="20.100000000000001" customHeight="1" x14ac:dyDescent="0.25">
      <c r="A89" s="80" t="s">
        <v>164</v>
      </c>
      <c r="B89" s="319" t="s">
        <v>243</v>
      </c>
      <c r="C89" s="320"/>
      <c r="D89" s="320"/>
      <c r="E89" s="320"/>
      <c r="F89" s="212">
        <v>0</v>
      </c>
      <c r="G89" s="181">
        <f>SUM(G90+G93)</f>
        <v>5156.83</v>
      </c>
      <c r="H89" s="333">
        <f>SUM(H90)</f>
        <v>540</v>
      </c>
      <c r="I89" s="334"/>
      <c r="J89" s="82"/>
      <c r="K89" s="81"/>
    </row>
    <row r="90" spans="1:11" ht="20.100000000000001" customHeight="1" x14ac:dyDescent="0.25">
      <c r="A90" s="80" t="s">
        <v>131</v>
      </c>
      <c r="B90" s="319" t="s">
        <v>3</v>
      </c>
      <c r="C90" s="320"/>
      <c r="D90" s="320"/>
      <c r="E90" s="320"/>
      <c r="F90" s="212">
        <v>0</v>
      </c>
      <c r="G90" s="181">
        <v>4000</v>
      </c>
      <c r="H90" s="333">
        <f>SUM(H91)</f>
        <v>540</v>
      </c>
      <c r="I90" s="334"/>
      <c r="J90" s="82"/>
      <c r="K90" s="81"/>
    </row>
    <row r="91" spans="1:11" ht="20.100000000000001" customHeight="1" x14ac:dyDescent="0.25">
      <c r="A91" s="80" t="s">
        <v>138</v>
      </c>
      <c r="B91" s="319" t="s">
        <v>9</v>
      </c>
      <c r="C91" s="320"/>
      <c r="D91" s="320"/>
      <c r="E91" s="320"/>
      <c r="F91" s="212">
        <v>0</v>
      </c>
      <c r="G91" s="181">
        <v>4000</v>
      </c>
      <c r="H91" s="333">
        <f>SUM(H92)</f>
        <v>540</v>
      </c>
      <c r="I91" s="334"/>
      <c r="J91" s="82"/>
      <c r="K91" s="81"/>
    </row>
    <row r="92" spans="1:11" ht="20.100000000000001" customHeight="1" x14ac:dyDescent="0.25">
      <c r="A92" s="180">
        <v>3211</v>
      </c>
      <c r="B92" s="319" t="s">
        <v>19</v>
      </c>
      <c r="C92" s="320"/>
      <c r="D92" s="320"/>
      <c r="E92" s="320"/>
      <c r="F92" s="212">
        <v>0</v>
      </c>
      <c r="G92" s="181"/>
      <c r="H92" s="333">
        <v>540</v>
      </c>
      <c r="I92" s="334"/>
      <c r="J92" s="82"/>
      <c r="K92" s="81"/>
    </row>
    <row r="93" spans="1:11" ht="20.100000000000001" customHeight="1" x14ac:dyDescent="0.25">
      <c r="A93" s="88">
        <v>4</v>
      </c>
      <c r="B93" s="319" t="s">
        <v>5</v>
      </c>
      <c r="C93" s="320"/>
      <c r="D93" s="320"/>
      <c r="E93" s="320"/>
      <c r="F93" s="212"/>
      <c r="G93" s="181">
        <v>1156.83</v>
      </c>
      <c r="H93" s="185">
        <v>0</v>
      </c>
      <c r="I93" s="186"/>
      <c r="J93" s="82"/>
      <c r="K93" s="81"/>
    </row>
    <row r="94" spans="1:11" ht="20.100000000000001" customHeight="1" x14ac:dyDescent="0.25">
      <c r="A94" s="172">
        <v>42</v>
      </c>
      <c r="B94" s="319" t="s">
        <v>58</v>
      </c>
      <c r="C94" s="320"/>
      <c r="D94" s="320"/>
      <c r="E94" s="320"/>
      <c r="F94" s="212"/>
      <c r="G94" s="181">
        <v>1156.83</v>
      </c>
      <c r="H94" s="185">
        <v>0</v>
      </c>
      <c r="I94" s="186"/>
      <c r="J94" s="82"/>
      <c r="K94" s="81"/>
    </row>
    <row r="95" spans="1:11" ht="27" customHeight="1" x14ac:dyDescent="0.25">
      <c r="A95" s="126" t="s">
        <v>166</v>
      </c>
      <c r="B95" s="373" t="s">
        <v>167</v>
      </c>
      <c r="C95" s="374"/>
      <c r="D95" s="374"/>
      <c r="E95" s="374"/>
      <c r="F95" s="236">
        <f>SUM(F96)</f>
        <v>1901694.5100000002</v>
      </c>
      <c r="G95" s="236">
        <v>2264117.12</v>
      </c>
      <c r="H95" s="357">
        <f>SUM(H96+H200)</f>
        <v>2148093.21</v>
      </c>
      <c r="I95" s="358"/>
      <c r="J95" s="121">
        <f>(H95/F95*100)</f>
        <v>112.95679714614097</v>
      </c>
      <c r="K95" s="120">
        <f>SUM(H95/G95)*100</f>
        <v>94.875534088978569</v>
      </c>
    </row>
    <row r="96" spans="1:11" ht="26.25" customHeight="1" x14ac:dyDescent="0.25">
      <c r="A96" s="123" t="s">
        <v>168</v>
      </c>
      <c r="B96" s="312" t="s">
        <v>169</v>
      </c>
      <c r="C96" s="313"/>
      <c r="D96" s="313"/>
      <c r="E96" s="313"/>
      <c r="F96" s="233">
        <f>SUM(F97+F105+F175+F191+F200)</f>
        <v>1901694.5100000002</v>
      </c>
      <c r="G96" s="233">
        <v>2256054.62</v>
      </c>
      <c r="H96" s="314">
        <f>SUM(H97+H105+H175+H191)</f>
        <v>2145070.7399999998</v>
      </c>
      <c r="I96" s="315"/>
      <c r="J96" s="79">
        <f>(H96/F96*100)</f>
        <v>112.79786152403624</v>
      </c>
      <c r="K96" s="79">
        <f>SUM(H96/G96)*100</f>
        <v>95.080620876102699</v>
      </c>
    </row>
    <row r="97" spans="1:11" ht="20.100000000000001" customHeight="1" x14ac:dyDescent="0.25">
      <c r="A97" s="152" t="s">
        <v>170</v>
      </c>
      <c r="B97" s="375" t="s">
        <v>171</v>
      </c>
      <c r="C97" s="376"/>
      <c r="D97" s="376"/>
      <c r="E97" s="376"/>
      <c r="F97" s="242">
        <f>SUM(F98+F100)</f>
        <v>5.79</v>
      </c>
      <c r="G97" s="243">
        <f>SUM(G98+G100)</f>
        <v>93.77000000000001</v>
      </c>
      <c r="H97" s="377">
        <v>0</v>
      </c>
      <c r="I97" s="378"/>
      <c r="J97" s="150"/>
      <c r="K97" s="150"/>
    </row>
    <row r="98" spans="1:11" ht="20.100000000000001" customHeight="1" x14ac:dyDescent="0.25">
      <c r="A98" s="149" t="s">
        <v>172</v>
      </c>
      <c r="B98" s="316" t="s">
        <v>222</v>
      </c>
      <c r="C98" s="317"/>
      <c r="D98" s="317"/>
      <c r="E98" s="317"/>
      <c r="F98" s="237">
        <v>0</v>
      </c>
      <c r="G98" s="238">
        <f>SUM(G99)</f>
        <v>20</v>
      </c>
      <c r="H98" s="323">
        <v>0</v>
      </c>
      <c r="I98" s="324"/>
      <c r="J98" s="150"/>
      <c r="K98" s="150"/>
    </row>
    <row r="99" spans="1:11" ht="20.100000000000001" customHeight="1" x14ac:dyDescent="0.25">
      <c r="A99" s="80" t="s">
        <v>138</v>
      </c>
      <c r="B99" s="319" t="s">
        <v>9</v>
      </c>
      <c r="C99" s="320"/>
      <c r="D99" s="320"/>
      <c r="E99" s="320"/>
      <c r="F99" s="212">
        <v>0</v>
      </c>
      <c r="G99" s="181">
        <v>20</v>
      </c>
      <c r="H99" s="333">
        <v>0</v>
      </c>
      <c r="I99" s="334"/>
      <c r="J99" s="81"/>
      <c r="K99" s="81"/>
    </row>
    <row r="100" spans="1:11" ht="20.100000000000001" customHeight="1" x14ac:dyDescent="0.25">
      <c r="A100" s="149" t="s">
        <v>173</v>
      </c>
      <c r="B100" s="316" t="s">
        <v>244</v>
      </c>
      <c r="C100" s="317"/>
      <c r="D100" s="317"/>
      <c r="E100" s="317"/>
      <c r="F100" s="237">
        <f>SUM(F101+F103)</f>
        <v>5.79</v>
      </c>
      <c r="G100" s="238">
        <f>SUM(G101)</f>
        <v>73.77000000000001</v>
      </c>
      <c r="H100" s="323">
        <v>0</v>
      </c>
      <c r="I100" s="324"/>
      <c r="J100" s="150"/>
      <c r="K100" s="150"/>
    </row>
    <row r="101" spans="1:11" ht="20.100000000000001" customHeight="1" x14ac:dyDescent="0.25">
      <c r="A101" s="80" t="s">
        <v>138</v>
      </c>
      <c r="B101" s="319" t="s">
        <v>9</v>
      </c>
      <c r="C101" s="320"/>
      <c r="D101" s="320"/>
      <c r="E101" s="320"/>
      <c r="F101" s="212">
        <v>4.66</v>
      </c>
      <c r="G101" s="181">
        <f>SUM(G102:G103)</f>
        <v>73.77000000000001</v>
      </c>
      <c r="H101" s="333">
        <v>0</v>
      </c>
      <c r="I101" s="334"/>
      <c r="J101" s="81"/>
      <c r="K101" s="81"/>
    </row>
    <row r="102" spans="1:11" ht="20.100000000000001" customHeight="1" x14ac:dyDescent="0.25">
      <c r="A102" s="80">
        <v>3212</v>
      </c>
      <c r="B102" s="319" t="s">
        <v>174</v>
      </c>
      <c r="C102" s="320"/>
      <c r="D102" s="320"/>
      <c r="E102" s="320"/>
      <c r="F102" s="212">
        <v>4.66</v>
      </c>
      <c r="G102" s="181">
        <v>63.77</v>
      </c>
      <c r="H102" s="333">
        <v>0</v>
      </c>
      <c r="I102" s="334"/>
      <c r="J102" s="81"/>
      <c r="K102" s="81"/>
    </row>
    <row r="103" spans="1:11" ht="20.100000000000001" customHeight="1" x14ac:dyDescent="0.25">
      <c r="A103" s="80">
        <v>34</v>
      </c>
      <c r="B103" s="330" t="s">
        <v>71</v>
      </c>
      <c r="C103" s="331"/>
      <c r="D103" s="331"/>
      <c r="E103" s="332"/>
      <c r="F103" s="244">
        <v>1.1299999999999999</v>
      </c>
      <c r="G103" s="181">
        <v>10</v>
      </c>
      <c r="H103" s="333">
        <v>0</v>
      </c>
      <c r="I103" s="334"/>
      <c r="J103" s="81"/>
      <c r="K103" s="81"/>
    </row>
    <row r="104" spans="1:11" ht="20.100000000000001" customHeight="1" x14ac:dyDescent="0.25">
      <c r="A104" s="80">
        <v>3433</v>
      </c>
      <c r="B104" s="319" t="s">
        <v>93</v>
      </c>
      <c r="C104" s="320"/>
      <c r="D104" s="320"/>
      <c r="E104" s="320"/>
      <c r="F104" s="212">
        <v>1.1299999999999999</v>
      </c>
      <c r="G104" s="181">
        <v>0</v>
      </c>
      <c r="H104" s="333">
        <v>0</v>
      </c>
      <c r="I104" s="334"/>
      <c r="J104" s="81"/>
      <c r="K104" s="81"/>
    </row>
    <row r="105" spans="1:11" ht="20.100000000000001" customHeight="1" x14ac:dyDescent="0.25">
      <c r="A105" s="124" t="s">
        <v>133</v>
      </c>
      <c r="B105" s="312" t="s">
        <v>175</v>
      </c>
      <c r="C105" s="313"/>
      <c r="D105" s="313"/>
      <c r="E105" s="313"/>
      <c r="F105" s="221">
        <f>SUM(F106+F135)</f>
        <v>109863.82</v>
      </c>
      <c r="G105" s="233">
        <f>SUM(G106)</f>
        <v>112973.14</v>
      </c>
      <c r="H105" s="340">
        <f>SUM(H106+H135)</f>
        <v>123408.15000000002</v>
      </c>
      <c r="I105" s="340"/>
      <c r="J105" s="79">
        <f>(H105/F105*100)</f>
        <v>112.32828969537016</v>
      </c>
      <c r="K105" s="79">
        <f>SUM(H105/G105)*100</f>
        <v>109.23671768351311</v>
      </c>
    </row>
    <row r="106" spans="1:11" ht="20.100000000000001" customHeight="1" x14ac:dyDescent="0.25">
      <c r="A106" s="153" t="s">
        <v>176</v>
      </c>
      <c r="B106" s="316" t="s">
        <v>177</v>
      </c>
      <c r="C106" s="317"/>
      <c r="D106" s="317"/>
      <c r="E106" s="317"/>
      <c r="F106" s="237">
        <f>SUM(F107)</f>
        <v>103961.16</v>
      </c>
      <c r="G106" s="238">
        <f>SUM(G107)</f>
        <v>112973.14</v>
      </c>
      <c r="H106" s="318">
        <f>SUM(H107)</f>
        <v>112973.14000000003</v>
      </c>
      <c r="I106" s="318"/>
      <c r="J106" s="150"/>
      <c r="K106" s="150"/>
    </row>
    <row r="107" spans="1:11" ht="20.100000000000001" customHeight="1" x14ac:dyDescent="0.25">
      <c r="A107" s="153" t="s">
        <v>223</v>
      </c>
      <c r="B107" s="316" t="s">
        <v>177</v>
      </c>
      <c r="C107" s="317"/>
      <c r="D107" s="317"/>
      <c r="E107" s="317"/>
      <c r="F107" s="237">
        <f>SUM(F109+F133)</f>
        <v>103961.16</v>
      </c>
      <c r="G107" s="238">
        <f>SUM(G108)</f>
        <v>112973.14</v>
      </c>
      <c r="H107" s="318">
        <f>SUM(H108)</f>
        <v>112973.14000000003</v>
      </c>
      <c r="I107" s="318"/>
      <c r="J107" s="150"/>
      <c r="K107" s="150"/>
    </row>
    <row r="108" spans="1:11" ht="20.100000000000001" customHeight="1" x14ac:dyDescent="0.25">
      <c r="A108" s="83" t="s">
        <v>131</v>
      </c>
      <c r="B108" s="319" t="s">
        <v>3</v>
      </c>
      <c r="C108" s="320"/>
      <c r="D108" s="320"/>
      <c r="E108" s="320"/>
      <c r="F108" s="212">
        <f>SUM(F109+F133)</f>
        <v>103961.16</v>
      </c>
      <c r="G108" s="181">
        <f>SUM(G109+G133)</f>
        <v>112973.14</v>
      </c>
      <c r="H108" s="321">
        <f>SUM(H109+H133)</f>
        <v>112973.14000000003</v>
      </c>
      <c r="I108" s="321"/>
      <c r="J108" s="81"/>
      <c r="K108" s="81"/>
    </row>
    <row r="109" spans="1:11" ht="20.100000000000001" customHeight="1" x14ac:dyDescent="0.25">
      <c r="A109" s="83" t="s">
        <v>138</v>
      </c>
      <c r="B109" s="319" t="s">
        <v>9</v>
      </c>
      <c r="C109" s="320"/>
      <c r="D109" s="320"/>
      <c r="E109" s="320"/>
      <c r="F109" s="212">
        <v>103007.09</v>
      </c>
      <c r="G109" s="181">
        <v>112103.14</v>
      </c>
      <c r="H109" s="321">
        <f>SUM(H110:I132)</f>
        <v>112103.14000000003</v>
      </c>
      <c r="I109" s="321"/>
      <c r="J109" s="81"/>
      <c r="K109" s="81"/>
    </row>
    <row r="110" spans="1:11" ht="20.100000000000001" customHeight="1" x14ac:dyDescent="0.25">
      <c r="A110" s="83">
        <v>3211</v>
      </c>
      <c r="B110" s="319" t="s">
        <v>19</v>
      </c>
      <c r="C110" s="320"/>
      <c r="D110" s="320"/>
      <c r="E110" s="320"/>
      <c r="F110" s="212">
        <v>6150.93</v>
      </c>
      <c r="G110" s="85"/>
      <c r="H110" s="321">
        <v>2692.68</v>
      </c>
      <c r="I110" s="321"/>
      <c r="J110" s="81"/>
      <c r="K110" s="81"/>
    </row>
    <row r="111" spans="1:11" ht="20.100000000000001" customHeight="1" x14ac:dyDescent="0.25">
      <c r="A111" s="83">
        <v>3212</v>
      </c>
      <c r="B111" s="319" t="s">
        <v>178</v>
      </c>
      <c r="C111" s="320"/>
      <c r="D111" s="320"/>
      <c r="E111" s="320"/>
      <c r="F111" s="212">
        <v>16612.53</v>
      </c>
      <c r="G111" s="181"/>
      <c r="H111" s="321">
        <v>18283.57</v>
      </c>
      <c r="I111" s="321"/>
      <c r="J111" s="81"/>
      <c r="K111" s="81"/>
    </row>
    <row r="112" spans="1:11" ht="18" customHeight="1" x14ac:dyDescent="0.25">
      <c r="A112" s="267">
        <v>3213</v>
      </c>
      <c r="B112" s="335" t="s">
        <v>310</v>
      </c>
      <c r="C112" s="336"/>
      <c r="D112" s="336"/>
      <c r="E112" s="337"/>
      <c r="F112" s="246">
        <v>2295.6999999999998</v>
      </c>
      <c r="G112" s="54"/>
      <c r="H112" s="338">
        <v>1050</v>
      </c>
      <c r="I112" s="339"/>
      <c r="J112" s="81"/>
      <c r="K112" s="81"/>
    </row>
    <row r="113" spans="1:11" ht="20.100000000000001" customHeight="1" x14ac:dyDescent="0.25">
      <c r="A113" s="83">
        <v>3221</v>
      </c>
      <c r="B113" s="319" t="s">
        <v>46</v>
      </c>
      <c r="C113" s="320"/>
      <c r="D113" s="320"/>
      <c r="E113" s="320"/>
      <c r="F113" s="212">
        <v>16599.37</v>
      </c>
      <c r="G113" s="85"/>
      <c r="H113" s="321">
        <v>18448.18</v>
      </c>
      <c r="I113" s="321"/>
      <c r="J113" s="81"/>
      <c r="K113" s="81"/>
    </row>
    <row r="114" spans="1:11" ht="20.100000000000001" customHeight="1" x14ac:dyDescent="0.25">
      <c r="A114" s="83">
        <v>3222</v>
      </c>
      <c r="B114" s="319" t="s">
        <v>179</v>
      </c>
      <c r="C114" s="320"/>
      <c r="D114" s="320"/>
      <c r="E114" s="320"/>
      <c r="F114" s="212">
        <v>262.92</v>
      </c>
      <c r="G114" s="85"/>
      <c r="H114" s="321">
        <v>346.17</v>
      </c>
      <c r="I114" s="321"/>
      <c r="J114" s="81"/>
      <c r="K114" s="81"/>
    </row>
    <row r="115" spans="1:11" ht="20.100000000000001" customHeight="1" x14ac:dyDescent="0.25">
      <c r="A115" s="83">
        <v>3223</v>
      </c>
      <c r="B115" s="319" t="s">
        <v>47</v>
      </c>
      <c r="C115" s="320"/>
      <c r="D115" s="320"/>
      <c r="E115" s="320"/>
      <c r="F115" s="212">
        <v>17963.169999999998</v>
      </c>
      <c r="G115" s="85"/>
      <c r="H115" s="321">
        <v>18543.29</v>
      </c>
      <c r="I115" s="321"/>
      <c r="J115" s="81"/>
      <c r="K115" s="81"/>
    </row>
    <row r="116" spans="1:11" ht="20.100000000000001" customHeight="1" x14ac:dyDescent="0.25">
      <c r="A116" s="83">
        <v>3224</v>
      </c>
      <c r="B116" s="319" t="s">
        <v>180</v>
      </c>
      <c r="C116" s="320"/>
      <c r="D116" s="320"/>
      <c r="E116" s="320"/>
      <c r="F116" s="212">
        <v>1891.31</v>
      </c>
      <c r="G116" s="85"/>
      <c r="H116" s="321">
        <v>4004.66</v>
      </c>
      <c r="I116" s="321"/>
      <c r="J116" s="81"/>
      <c r="K116" s="81"/>
    </row>
    <row r="117" spans="1:11" ht="20.100000000000001" customHeight="1" x14ac:dyDescent="0.25">
      <c r="A117" s="83">
        <v>3225</v>
      </c>
      <c r="B117" s="319" t="s">
        <v>80</v>
      </c>
      <c r="C117" s="320"/>
      <c r="D117" s="320"/>
      <c r="E117" s="320"/>
      <c r="F117" s="212">
        <v>6056.77</v>
      </c>
      <c r="G117" s="85"/>
      <c r="H117" s="321">
        <v>6257.11</v>
      </c>
      <c r="I117" s="321"/>
      <c r="J117" s="81"/>
      <c r="K117" s="81"/>
    </row>
    <row r="118" spans="1:11" ht="20.100000000000001" customHeight="1" x14ac:dyDescent="0.25">
      <c r="A118" s="83">
        <v>3227</v>
      </c>
      <c r="B118" s="319" t="s">
        <v>181</v>
      </c>
      <c r="C118" s="320"/>
      <c r="D118" s="320"/>
      <c r="E118" s="320"/>
      <c r="F118" s="212">
        <v>672.32</v>
      </c>
      <c r="G118" s="85"/>
      <c r="H118" s="321">
        <v>375.96</v>
      </c>
      <c r="I118" s="321"/>
      <c r="J118" s="81"/>
      <c r="K118" s="81"/>
    </row>
    <row r="119" spans="1:11" ht="20.100000000000001" customHeight="1" x14ac:dyDescent="0.25">
      <c r="A119" s="83">
        <v>3231</v>
      </c>
      <c r="B119" s="319" t="s">
        <v>182</v>
      </c>
      <c r="C119" s="320"/>
      <c r="D119" s="320"/>
      <c r="E119" s="320"/>
      <c r="F119" s="212">
        <v>2869.56</v>
      </c>
      <c r="G119" s="85"/>
      <c r="H119" s="321">
        <v>1843.58</v>
      </c>
      <c r="I119" s="321"/>
      <c r="J119" s="81"/>
      <c r="K119" s="81"/>
    </row>
    <row r="120" spans="1:11" ht="20.100000000000001" customHeight="1" x14ac:dyDescent="0.25">
      <c r="A120" s="83">
        <v>3232</v>
      </c>
      <c r="B120" s="330" t="s">
        <v>183</v>
      </c>
      <c r="C120" s="331"/>
      <c r="D120" s="331"/>
      <c r="E120" s="332"/>
      <c r="F120" s="244">
        <v>10689.42</v>
      </c>
      <c r="G120" s="181"/>
      <c r="H120" s="333">
        <v>17988.830000000002</v>
      </c>
      <c r="I120" s="334"/>
      <c r="J120" s="81"/>
      <c r="K120" s="81"/>
    </row>
    <row r="121" spans="1:11" ht="20.100000000000001" customHeight="1" x14ac:dyDescent="0.25">
      <c r="A121" s="83">
        <v>3233</v>
      </c>
      <c r="B121" s="330" t="s">
        <v>184</v>
      </c>
      <c r="C121" s="331"/>
      <c r="D121" s="331"/>
      <c r="E121" s="332"/>
      <c r="F121" s="244">
        <v>373.28</v>
      </c>
      <c r="G121" s="181"/>
      <c r="H121" s="185">
        <v>254.88</v>
      </c>
      <c r="I121" s="186"/>
      <c r="J121" s="81"/>
      <c r="K121" s="81"/>
    </row>
    <row r="122" spans="1:11" ht="20.100000000000001" customHeight="1" x14ac:dyDescent="0.25">
      <c r="A122" s="83">
        <v>3234</v>
      </c>
      <c r="B122" s="319" t="s">
        <v>52</v>
      </c>
      <c r="C122" s="320"/>
      <c r="D122" s="320"/>
      <c r="E122" s="320"/>
      <c r="F122" s="212">
        <v>5200.34</v>
      </c>
      <c r="G122" s="85"/>
      <c r="H122" s="321">
        <v>6385.96</v>
      </c>
      <c r="I122" s="321"/>
      <c r="J122" s="81"/>
      <c r="K122" s="81"/>
    </row>
    <row r="123" spans="1:11" ht="20.100000000000001" customHeight="1" x14ac:dyDescent="0.25">
      <c r="A123" s="83">
        <v>3235</v>
      </c>
      <c r="B123" s="319" t="s">
        <v>308</v>
      </c>
      <c r="C123" s="320"/>
      <c r="D123" s="320"/>
      <c r="E123" s="320"/>
      <c r="F123" s="212">
        <v>913.87</v>
      </c>
      <c r="G123" s="85"/>
      <c r="H123" s="185">
        <v>709.81</v>
      </c>
      <c r="I123" s="186"/>
      <c r="J123" s="81"/>
      <c r="K123" s="81"/>
    </row>
    <row r="124" spans="1:11" ht="20.100000000000001" customHeight="1" x14ac:dyDescent="0.25">
      <c r="A124" s="83">
        <v>3236</v>
      </c>
      <c r="B124" s="319" t="s">
        <v>240</v>
      </c>
      <c r="C124" s="320"/>
      <c r="D124" s="320"/>
      <c r="E124" s="320"/>
      <c r="F124" s="212">
        <v>2400</v>
      </c>
      <c r="G124" s="85"/>
      <c r="H124" s="185">
        <v>2680</v>
      </c>
      <c r="I124" s="186"/>
      <c r="J124" s="81"/>
      <c r="K124" s="81"/>
    </row>
    <row r="125" spans="1:11" ht="20.100000000000001" customHeight="1" x14ac:dyDescent="0.25">
      <c r="A125" s="80">
        <v>3237</v>
      </c>
      <c r="B125" s="319" t="s">
        <v>54</v>
      </c>
      <c r="C125" s="320"/>
      <c r="D125" s="320"/>
      <c r="E125" s="320"/>
      <c r="F125" s="212">
        <v>2724.2</v>
      </c>
      <c r="G125" s="85"/>
      <c r="H125" s="333">
        <v>942.9</v>
      </c>
      <c r="I125" s="334"/>
      <c r="J125" s="81"/>
      <c r="K125" s="81"/>
    </row>
    <row r="126" spans="1:11" ht="20.100000000000001" customHeight="1" x14ac:dyDescent="0.25">
      <c r="A126" s="80">
        <v>3238</v>
      </c>
      <c r="B126" s="319" t="s">
        <v>55</v>
      </c>
      <c r="C126" s="320"/>
      <c r="D126" s="320"/>
      <c r="E126" s="320"/>
      <c r="F126" s="212">
        <v>4777.16</v>
      </c>
      <c r="G126" s="85"/>
      <c r="H126" s="333">
        <v>4050.35</v>
      </c>
      <c r="I126" s="334"/>
      <c r="J126" s="81"/>
      <c r="K126" s="81"/>
    </row>
    <row r="127" spans="1:11" ht="20.100000000000001" customHeight="1" x14ac:dyDescent="0.25">
      <c r="A127" s="80">
        <v>3239</v>
      </c>
      <c r="B127" s="319" t="s">
        <v>56</v>
      </c>
      <c r="C127" s="320"/>
      <c r="D127" s="320"/>
      <c r="E127" s="320"/>
      <c r="F127" s="212">
        <v>1737.36</v>
      </c>
      <c r="G127" s="85"/>
      <c r="H127" s="333">
        <v>3595.78</v>
      </c>
      <c r="I127" s="334"/>
      <c r="J127" s="81"/>
      <c r="K127" s="81"/>
    </row>
    <row r="128" spans="1:11" ht="20.100000000000001" customHeight="1" x14ac:dyDescent="0.25">
      <c r="A128" s="80">
        <v>3241</v>
      </c>
      <c r="B128" s="319" t="s">
        <v>165</v>
      </c>
      <c r="C128" s="320"/>
      <c r="D128" s="320"/>
      <c r="E128" s="320"/>
      <c r="F128" s="212">
        <v>365.07</v>
      </c>
      <c r="G128" s="181"/>
      <c r="H128" s="333">
        <v>293.60000000000002</v>
      </c>
      <c r="I128" s="334"/>
      <c r="J128" s="81"/>
      <c r="K128" s="81"/>
    </row>
    <row r="129" spans="1:11" ht="20.100000000000001" customHeight="1" x14ac:dyDescent="0.25">
      <c r="A129" s="80">
        <v>3293</v>
      </c>
      <c r="B129" s="319" t="s">
        <v>83</v>
      </c>
      <c r="C129" s="320"/>
      <c r="D129" s="320"/>
      <c r="E129" s="320"/>
      <c r="F129" s="212">
        <v>953.41</v>
      </c>
      <c r="G129" s="85"/>
      <c r="H129" s="333">
        <v>0</v>
      </c>
      <c r="I129" s="334"/>
      <c r="J129" s="81"/>
      <c r="K129" s="81"/>
    </row>
    <row r="130" spans="1:11" ht="20.100000000000001" customHeight="1" x14ac:dyDescent="0.25">
      <c r="A130" s="80">
        <v>3294</v>
      </c>
      <c r="B130" s="319" t="s">
        <v>84</v>
      </c>
      <c r="C130" s="320"/>
      <c r="D130" s="320"/>
      <c r="E130" s="320"/>
      <c r="F130" s="212">
        <v>35</v>
      </c>
      <c r="G130" s="85"/>
      <c r="H130" s="333">
        <v>40</v>
      </c>
      <c r="I130" s="334"/>
      <c r="J130" s="81"/>
      <c r="K130" s="81"/>
    </row>
    <row r="131" spans="1:11" ht="20.100000000000001" customHeight="1" x14ac:dyDescent="0.25">
      <c r="A131" s="80">
        <v>3295</v>
      </c>
      <c r="B131" s="319" t="s">
        <v>85</v>
      </c>
      <c r="C131" s="320"/>
      <c r="D131" s="320"/>
      <c r="E131" s="320"/>
      <c r="F131" s="212">
        <v>116.82</v>
      </c>
      <c r="G131" s="181"/>
      <c r="H131" s="333">
        <v>127.44</v>
      </c>
      <c r="I131" s="334"/>
      <c r="J131" s="81"/>
      <c r="K131" s="81"/>
    </row>
    <row r="132" spans="1:11" ht="20.100000000000001" customHeight="1" x14ac:dyDescent="0.25">
      <c r="A132" s="80">
        <v>3299</v>
      </c>
      <c r="B132" s="319" t="s">
        <v>87</v>
      </c>
      <c r="C132" s="320"/>
      <c r="D132" s="320"/>
      <c r="E132" s="320"/>
      <c r="F132" s="212">
        <v>1346.58</v>
      </c>
      <c r="G132" s="181"/>
      <c r="H132" s="333">
        <v>3188.39</v>
      </c>
      <c r="I132" s="334"/>
      <c r="J132" s="81"/>
      <c r="K132" s="81"/>
    </row>
    <row r="133" spans="1:11" ht="20.100000000000001" customHeight="1" x14ac:dyDescent="0.25">
      <c r="A133" s="80" t="s">
        <v>185</v>
      </c>
      <c r="B133" s="319" t="s">
        <v>71</v>
      </c>
      <c r="C133" s="320"/>
      <c r="D133" s="320"/>
      <c r="E133" s="320"/>
      <c r="F133" s="212">
        <v>954.07</v>
      </c>
      <c r="G133" s="181">
        <v>870</v>
      </c>
      <c r="H133" s="333">
        <v>870</v>
      </c>
      <c r="I133" s="334"/>
      <c r="J133" s="81">
        <f>SUM(H133/F133)*100</f>
        <v>91.188277589694664</v>
      </c>
      <c r="K133" s="81">
        <f>SUM(H133/G133)*100</f>
        <v>100</v>
      </c>
    </row>
    <row r="134" spans="1:11" ht="20.100000000000001" customHeight="1" x14ac:dyDescent="0.25">
      <c r="A134" s="80">
        <v>34312</v>
      </c>
      <c r="B134" s="319" t="s">
        <v>186</v>
      </c>
      <c r="C134" s="320"/>
      <c r="D134" s="320"/>
      <c r="E134" s="320"/>
      <c r="F134" s="212">
        <v>954.07</v>
      </c>
      <c r="G134" s="181"/>
      <c r="H134" s="333">
        <v>870</v>
      </c>
      <c r="I134" s="334"/>
      <c r="J134" s="81"/>
      <c r="K134" s="81"/>
    </row>
    <row r="135" spans="1:11" ht="20.100000000000001" customHeight="1" x14ac:dyDescent="0.25">
      <c r="A135" s="149" t="s">
        <v>134</v>
      </c>
      <c r="B135" s="316" t="s">
        <v>135</v>
      </c>
      <c r="C135" s="317"/>
      <c r="D135" s="317"/>
      <c r="E135" s="317"/>
      <c r="F135" s="237">
        <f>SUM(F136+F150)</f>
        <v>5902.66</v>
      </c>
      <c r="G135" s="238">
        <f>SUM(G136+G150)</f>
        <v>16502.14</v>
      </c>
      <c r="H135" s="323">
        <f>SUM(H136+H150)</f>
        <v>10435.009999999998</v>
      </c>
      <c r="I135" s="324"/>
      <c r="J135" s="150">
        <f>(H135/F135*100)</f>
        <v>176.78487326052999</v>
      </c>
      <c r="K135" s="150">
        <f>SUM(H135/G135)*100</f>
        <v>63.234283553526993</v>
      </c>
    </row>
    <row r="136" spans="1:11" ht="20.100000000000001" customHeight="1" x14ac:dyDescent="0.25">
      <c r="A136" s="153" t="s">
        <v>187</v>
      </c>
      <c r="B136" s="316" t="s">
        <v>137</v>
      </c>
      <c r="C136" s="317"/>
      <c r="D136" s="317"/>
      <c r="E136" s="317"/>
      <c r="F136" s="237">
        <f>SUM(F137)</f>
        <v>1948.07</v>
      </c>
      <c r="G136" s="238">
        <f>SUM(G137)</f>
        <v>8200</v>
      </c>
      <c r="H136" s="318">
        <f>SUM(H137)</f>
        <v>1612.6999999999998</v>
      </c>
      <c r="I136" s="318"/>
      <c r="J136" s="150"/>
      <c r="K136" s="150"/>
    </row>
    <row r="137" spans="1:11" ht="20.100000000000001" customHeight="1" x14ac:dyDescent="0.25">
      <c r="A137" s="83" t="s">
        <v>131</v>
      </c>
      <c r="B137" s="319" t="s">
        <v>3</v>
      </c>
      <c r="C137" s="320"/>
      <c r="D137" s="320"/>
      <c r="E137" s="320"/>
      <c r="F137" s="212">
        <f>SUM(F138+F148)</f>
        <v>1948.07</v>
      </c>
      <c r="G137" s="181">
        <f>SUM(G138+G148)</f>
        <v>8200</v>
      </c>
      <c r="H137" s="321">
        <f>SUM(H138)</f>
        <v>1612.6999999999998</v>
      </c>
      <c r="I137" s="321"/>
      <c r="J137" s="81"/>
      <c r="K137" s="81"/>
    </row>
    <row r="138" spans="1:11" ht="20.100000000000001" customHeight="1" x14ac:dyDescent="0.25">
      <c r="A138" s="83" t="s">
        <v>138</v>
      </c>
      <c r="B138" s="319" t="s">
        <v>9</v>
      </c>
      <c r="C138" s="320"/>
      <c r="D138" s="320"/>
      <c r="E138" s="320"/>
      <c r="F138" s="212">
        <f>SUM(F139:F147)</f>
        <v>1947.87</v>
      </c>
      <c r="G138" s="181">
        <v>8000</v>
      </c>
      <c r="H138" s="321">
        <f>SUM(H139:I147)</f>
        <v>1612.6999999999998</v>
      </c>
      <c r="I138" s="321"/>
      <c r="J138" s="81"/>
      <c r="K138" s="81"/>
    </row>
    <row r="139" spans="1:11" ht="20.100000000000001" customHeight="1" x14ac:dyDescent="0.25">
      <c r="A139" s="83">
        <v>3211</v>
      </c>
      <c r="B139" s="319" t="s">
        <v>19</v>
      </c>
      <c r="C139" s="320"/>
      <c r="D139" s="320"/>
      <c r="E139" s="320"/>
      <c r="F139" s="212">
        <v>62.6</v>
      </c>
      <c r="G139" s="85">
        <v>0</v>
      </c>
      <c r="H139" s="321">
        <v>27.83</v>
      </c>
      <c r="I139" s="321"/>
      <c r="J139" s="81"/>
      <c r="K139" s="81"/>
    </row>
    <row r="140" spans="1:11" ht="20.100000000000001" customHeight="1" x14ac:dyDescent="0.25">
      <c r="A140" s="83">
        <v>3221</v>
      </c>
      <c r="B140" s="319" t="s">
        <v>46</v>
      </c>
      <c r="C140" s="320"/>
      <c r="D140" s="320"/>
      <c r="E140" s="320"/>
      <c r="F140" s="212">
        <v>7.95</v>
      </c>
      <c r="G140" s="85">
        <v>0</v>
      </c>
      <c r="H140" s="321">
        <v>0</v>
      </c>
      <c r="I140" s="321"/>
      <c r="J140" s="81"/>
      <c r="K140" s="81"/>
    </row>
    <row r="141" spans="1:11" ht="20.100000000000001" customHeight="1" x14ac:dyDescent="0.25">
      <c r="A141" s="83">
        <v>3222</v>
      </c>
      <c r="B141" s="319" t="s">
        <v>179</v>
      </c>
      <c r="C141" s="320"/>
      <c r="D141" s="320"/>
      <c r="E141" s="320"/>
      <c r="F141" s="212">
        <v>84.7</v>
      </c>
      <c r="G141" s="85">
        <v>0</v>
      </c>
      <c r="H141" s="321">
        <v>0</v>
      </c>
      <c r="I141" s="321"/>
      <c r="J141" s="81"/>
      <c r="K141" s="81"/>
    </row>
    <row r="142" spans="1:11" ht="20.100000000000001" customHeight="1" x14ac:dyDescent="0.25">
      <c r="A142" s="83">
        <v>3224</v>
      </c>
      <c r="B142" s="319" t="s">
        <v>180</v>
      </c>
      <c r="C142" s="320"/>
      <c r="D142" s="320"/>
      <c r="E142" s="320"/>
      <c r="F142" s="212">
        <v>16.98</v>
      </c>
      <c r="G142" s="85">
        <v>0</v>
      </c>
      <c r="H142" s="181">
        <v>0</v>
      </c>
      <c r="I142" s="181"/>
      <c r="J142" s="81"/>
      <c r="K142" s="81"/>
    </row>
    <row r="143" spans="1:11" ht="20.100000000000001" customHeight="1" x14ac:dyDescent="0.25">
      <c r="A143" s="83">
        <v>3231</v>
      </c>
      <c r="B143" s="319" t="s">
        <v>182</v>
      </c>
      <c r="C143" s="320"/>
      <c r="D143" s="320"/>
      <c r="E143" s="320"/>
      <c r="F143" s="212">
        <v>110.44</v>
      </c>
      <c r="G143" s="85">
        <v>0</v>
      </c>
      <c r="H143" s="321">
        <v>0</v>
      </c>
      <c r="I143" s="321"/>
      <c r="J143" s="81"/>
      <c r="K143" s="81"/>
    </row>
    <row r="144" spans="1:11" ht="20.100000000000001" customHeight="1" x14ac:dyDescent="0.25">
      <c r="A144" s="80">
        <v>3239</v>
      </c>
      <c r="B144" s="319" t="s">
        <v>56</v>
      </c>
      <c r="C144" s="320"/>
      <c r="D144" s="320"/>
      <c r="E144" s="320"/>
      <c r="F144" s="212">
        <v>27.9</v>
      </c>
      <c r="G144" s="85">
        <v>0</v>
      </c>
      <c r="H144" s="333">
        <v>0</v>
      </c>
      <c r="I144" s="334"/>
      <c r="J144" s="81"/>
      <c r="K144" s="81"/>
    </row>
    <row r="145" spans="1:11" ht="20.100000000000001" customHeight="1" x14ac:dyDescent="0.25">
      <c r="A145" s="80">
        <v>3241</v>
      </c>
      <c r="B145" s="319" t="s">
        <v>188</v>
      </c>
      <c r="C145" s="320"/>
      <c r="D145" s="320"/>
      <c r="E145" s="320"/>
      <c r="F145" s="212">
        <v>81.150000000000006</v>
      </c>
      <c r="G145" s="181">
        <v>0</v>
      </c>
      <c r="H145" s="333">
        <v>0</v>
      </c>
      <c r="I145" s="334"/>
      <c r="J145" s="81"/>
      <c r="K145" s="81"/>
    </row>
    <row r="146" spans="1:11" ht="20.100000000000001" customHeight="1" x14ac:dyDescent="0.25">
      <c r="A146" s="80">
        <v>3293</v>
      </c>
      <c r="B146" s="319" t="s">
        <v>83</v>
      </c>
      <c r="C146" s="320"/>
      <c r="D146" s="320"/>
      <c r="E146" s="320"/>
      <c r="F146" s="212">
        <v>146.19999999999999</v>
      </c>
      <c r="G146" s="85">
        <v>0</v>
      </c>
      <c r="H146" s="333">
        <v>0</v>
      </c>
      <c r="I146" s="334"/>
      <c r="J146" s="81"/>
      <c r="K146" s="81"/>
    </row>
    <row r="147" spans="1:11" ht="20.100000000000001" customHeight="1" x14ac:dyDescent="0.25">
      <c r="A147" s="80">
        <v>3299</v>
      </c>
      <c r="B147" s="319" t="s">
        <v>87</v>
      </c>
      <c r="C147" s="320"/>
      <c r="D147" s="320"/>
      <c r="E147" s="320"/>
      <c r="F147" s="212">
        <v>1409.95</v>
      </c>
      <c r="G147" s="181">
        <v>0</v>
      </c>
      <c r="H147" s="333">
        <v>1584.87</v>
      </c>
      <c r="I147" s="334"/>
      <c r="J147" s="81"/>
      <c r="K147" s="81"/>
    </row>
    <row r="148" spans="1:11" ht="20.100000000000001" customHeight="1" x14ac:dyDescent="0.25">
      <c r="A148" s="84">
        <v>34</v>
      </c>
      <c r="B148" s="330" t="s">
        <v>71</v>
      </c>
      <c r="C148" s="331"/>
      <c r="D148" s="331"/>
      <c r="E148" s="332"/>
      <c r="F148" s="244">
        <v>0.2</v>
      </c>
      <c r="G148" s="181">
        <v>200</v>
      </c>
      <c r="H148" s="333">
        <f>SUM(H149)</f>
        <v>0</v>
      </c>
      <c r="I148" s="334"/>
      <c r="J148" s="81"/>
      <c r="K148" s="81"/>
    </row>
    <row r="149" spans="1:11" ht="20.100000000000001" customHeight="1" x14ac:dyDescent="0.25">
      <c r="A149" s="80">
        <v>3433</v>
      </c>
      <c r="B149" s="319" t="s">
        <v>93</v>
      </c>
      <c r="C149" s="320"/>
      <c r="D149" s="320"/>
      <c r="E149" s="320"/>
      <c r="F149" s="247">
        <v>0.2</v>
      </c>
      <c r="G149" s="181">
        <v>0</v>
      </c>
      <c r="H149" s="333">
        <v>0</v>
      </c>
      <c r="I149" s="334"/>
      <c r="J149" s="81"/>
      <c r="K149" s="81"/>
    </row>
    <row r="150" spans="1:11" ht="20.100000000000001" customHeight="1" x14ac:dyDescent="0.25">
      <c r="A150" s="153" t="s">
        <v>189</v>
      </c>
      <c r="B150" s="316" t="s">
        <v>245</v>
      </c>
      <c r="C150" s="317"/>
      <c r="D150" s="317"/>
      <c r="E150" s="317"/>
      <c r="F150" s="237">
        <f>SUM(F151)</f>
        <v>3954.59</v>
      </c>
      <c r="G150" s="238">
        <f>SUM(G151)</f>
        <v>8302.14</v>
      </c>
      <c r="H150" s="318">
        <f>SUM(H151)</f>
        <v>8822.31</v>
      </c>
      <c r="I150" s="318"/>
      <c r="J150" s="150">
        <f>SUM(H150/F150)*100</f>
        <v>223.09038357958727</v>
      </c>
      <c r="K150" s="150">
        <f>SUM(H150/G150)*100</f>
        <v>106.2654929933728</v>
      </c>
    </row>
    <row r="151" spans="1:11" ht="20.100000000000001" customHeight="1" x14ac:dyDescent="0.25">
      <c r="A151" s="83" t="s">
        <v>131</v>
      </c>
      <c r="B151" s="319" t="s">
        <v>3</v>
      </c>
      <c r="C151" s="320"/>
      <c r="D151" s="320"/>
      <c r="E151" s="320"/>
      <c r="F151" s="212">
        <f>SUM(F152+F172)</f>
        <v>3954.59</v>
      </c>
      <c r="G151" s="181">
        <f>SUM(G152+G172)</f>
        <v>8302.14</v>
      </c>
      <c r="H151" s="321">
        <f>SUM(H152+H172)</f>
        <v>8822.31</v>
      </c>
      <c r="I151" s="321"/>
      <c r="J151" s="81"/>
      <c r="K151" s="81"/>
    </row>
    <row r="152" spans="1:11" ht="20.100000000000001" customHeight="1" x14ac:dyDescent="0.25">
      <c r="A152" s="83" t="s">
        <v>138</v>
      </c>
      <c r="B152" s="319" t="s">
        <v>9</v>
      </c>
      <c r="C152" s="320"/>
      <c r="D152" s="320"/>
      <c r="E152" s="320"/>
      <c r="F152" s="212">
        <v>3800.09</v>
      </c>
      <c r="G152" s="181">
        <v>7402.14</v>
      </c>
      <c r="H152" s="321">
        <f>SUM(H153:I171)</f>
        <v>8465.41</v>
      </c>
      <c r="I152" s="321"/>
      <c r="J152" s="81"/>
      <c r="K152" s="81"/>
    </row>
    <row r="153" spans="1:11" ht="20.100000000000001" customHeight="1" x14ac:dyDescent="0.25">
      <c r="A153" s="83">
        <v>3211</v>
      </c>
      <c r="B153" s="319" t="s">
        <v>19</v>
      </c>
      <c r="C153" s="320"/>
      <c r="D153" s="320"/>
      <c r="E153" s="320"/>
      <c r="F153" s="212">
        <v>19.25</v>
      </c>
      <c r="G153" s="181"/>
      <c r="H153" s="181">
        <v>689.27</v>
      </c>
      <c r="I153" s="181"/>
      <c r="J153" s="81"/>
      <c r="K153" s="81"/>
    </row>
    <row r="154" spans="1:11" ht="20.100000000000001" customHeight="1" x14ac:dyDescent="0.25">
      <c r="A154" s="182">
        <v>3212</v>
      </c>
      <c r="B154" s="319" t="s">
        <v>309</v>
      </c>
      <c r="C154" s="320"/>
      <c r="D154" s="320"/>
      <c r="E154" s="320"/>
      <c r="F154" s="212">
        <v>0</v>
      </c>
      <c r="G154" s="181"/>
      <c r="H154" s="181">
        <v>0.01</v>
      </c>
      <c r="I154" s="181"/>
      <c r="J154" s="81"/>
      <c r="K154" s="81"/>
    </row>
    <row r="155" spans="1:11" ht="20.100000000000001" customHeight="1" x14ac:dyDescent="0.25">
      <c r="A155" s="267">
        <v>3213</v>
      </c>
      <c r="B155" s="335" t="s">
        <v>310</v>
      </c>
      <c r="C155" s="336"/>
      <c r="D155" s="336"/>
      <c r="E155" s="337"/>
      <c r="F155" s="212">
        <v>0</v>
      </c>
      <c r="G155" s="245"/>
      <c r="H155" s="245">
        <v>140</v>
      </c>
      <c r="I155" s="245"/>
      <c r="J155" s="81"/>
      <c r="K155" s="81"/>
    </row>
    <row r="156" spans="1:11" ht="20.100000000000001" customHeight="1" x14ac:dyDescent="0.25">
      <c r="A156" s="83">
        <v>3221</v>
      </c>
      <c r="B156" s="319" t="s">
        <v>46</v>
      </c>
      <c r="C156" s="320"/>
      <c r="D156" s="320"/>
      <c r="E156" s="320"/>
      <c r="F156" s="212">
        <v>89.27</v>
      </c>
      <c r="G156" s="85"/>
      <c r="H156" s="321">
        <v>194.48</v>
      </c>
      <c r="I156" s="321"/>
      <c r="J156" s="81"/>
      <c r="K156" s="81"/>
    </row>
    <row r="157" spans="1:11" ht="20.100000000000001" customHeight="1" x14ac:dyDescent="0.25">
      <c r="A157" s="83">
        <v>3222</v>
      </c>
      <c r="B157" s="319" t="s">
        <v>179</v>
      </c>
      <c r="C157" s="320"/>
      <c r="D157" s="320"/>
      <c r="E157" s="320"/>
      <c r="F157" s="212">
        <v>68.13</v>
      </c>
      <c r="G157" s="85"/>
      <c r="H157" s="321">
        <v>271.58</v>
      </c>
      <c r="I157" s="321"/>
      <c r="J157" s="81"/>
      <c r="K157" s="81"/>
    </row>
    <row r="158" spans="1:11" ht="20.100000000000001" customHeight="1" x14ac:dyDescent="0.25">
      <c r="A158" s="83">
        <v>3224</v>
      </c>
      <c r="B158" s="319" t="s">
        <v>180</v>
      </c>
      <c r="C158" s="320"/>
      <c r="D158" s="320"/>
      <c r="E158" s="320"/>
      <c r="F158" s="212">
        <v>5</v>
      </c>
      <c r="G158" s="85"/>
      <c r="H158" s="185">
        <v>0</v>
      </c>
      <c r="I158" s="186"/>
      <c r="J158" s="81"/>
      <c r="K158" s="81"/>
    </row>
    <row r="159" spans="1:11" ht="20.100000000000001" customHeight="1" x14ac:dyDescent="0.25">
      <c r="A159" s="182">
        <v>3225</v>
      </c>
      <c r="B159" s="319" t="s">
        <v>80</v>
      </c>
      <c r="C159" s="320"/>
      <c r="D159" s="320"/>
      <c r="E159" s="320"/>
      <c r="F159" s="212">
        <v>0</v>
      </c>
      <c r="G159" s="85"/>
      <c r="H159" s="185">
        <v>1117.5</v>
      </c>
      <c r="I159" s="186"/>
      <c r="J159" s="81"/>
      <c r="K159" s="81"/>
    </row>
    <row r="160" spans="1:11" ht="20.100000000000001" customHeight="1" x14ac:dyDescent="0.25">
      <c r="A160" s="182">
        <v>3227</v>
      </c>
      <c r="B160" s="319" t="s">
        <v>181</v>
      </c>
      <c r="C160" s="320"/>
      <c r="D160" s="320"/>
      <c r="E160" s="320"/>
      <c r="F160" s="212">
        <v>0</v>
      </c>
      <c r="G160" s="85"/>
      <c r="H160" s="185">
        <v>562.91999999999996</v>
      </c>
      <c r="I160" s="186"/>
      <c r="J160" s="81"/>
      <c r="K160" s="81"/>
    </row>
    <row r="161" spans="1:11" ht="20.100000000000001" customHeight="1" x14ac:dyDescent="0.25">
      <c r="A161" s="83">
        <v>3231</v>
      </c>
      <c r="B161" s="319" t="s">
        <v>182</v>
      </c>
      <c r="C161" s="320"/>
      <c r="D161" s="320"/>
      <c r="E161" s="320"/>
      <c r="F161" s="212">
        <v>90.43</v>
      </c>
      <c r="G161" s="85"/>
      <c r="H161" s="185">
        <v>186.39</v>
      </c>
      <c r="I161" s="186"/>
      <c r="J161" s="81"/>
      <c r="K161" s="81"/>
    </row>
    <row r="162" spans="1:11" ht="20.100000000000001" customHeight="1" x14ac:dyDescent="0.25">
      <c r="A162" s="83">
        <v>3232</v>
      </c>
      <c r="B162" s="330" t="s">
        <v>183</v>
      </c>
      <c r="C162" s="331"/>
      <c r="D162" s="331"/>
      <c r="E162" s="332"/>
      <c r="F162" s="212">
        <v>1301</v>
      </c>
      <c r="G162" s="85"/>
      <c r="H162" s="185">
        <v>408.01</v>
      </c>
      <c r="I162" s="186"/>
      <c r="J162" s="81"/>
      <c r="K162" s="81"/>
    </row>
    <row r="163" spans="1:11" ht="20.100000000000001" customHeight="1" x14ac:dyDescent="0.25">
      <c r="A163" s="83">
        <v>3234</v>
      </c>
      <c r="B163" s="319" t="s">
        <v>52</v>
      </c>
      <c r="C163" s="320"/>
      <c r="D163" s="320"/>
      <c r="E163" s="320"/>
      <c r="F163" s="212">
        <v>140.36000000000001</v>
      </c>
      <c r="G163" s="85"/>
      <c r="H163" s="185">
        <v>138.78</v>
      </c>
      <c r="I163" s="186"/>
      <c r="J163" s="81"/>
      <c r="K163" s="81"/>
    </row>
    <row r="164" spans="1:11" ht="20.100000000000001" customHeight="1" x14ac:dyDescent="0.25">
      <c r="A164" s="182">
        <v>3235</v>
      </c>
      <c r="B164" s="319" t="s">
        <v>307</v>
      </c>
      <c r="C164" s="320"/>
      <c r="D164" s="320"/>
      <c r="E164" s="320"/>
      <c r="F164" s="212">
        <v>0</v>
      </c>
      <c r="G164" s="85"/>
      <c r="H164" s="185">
        <v>128.65</v>
      </c>
      <c r="I164" s="186"/>
      <c r="J164" s="81"/>
      <c r="K164" s="81"/>
    </row>
    <row r="165" spans="1:11" ht="20.100000000000001" customHeight="1" x14ac:dyDescent="0.25">
      <c r="A165" s="180">
        <v>3237</v>
      </c>
      <c r="B165" s="319" t="s">
        <v>54</v>
      </c>
      <c r="C165" s="320"/>
      <c r="D165" s="320"/>
      <c r="E165" s="320"/>
      <c r="F165" s="212">
        <v>0</v>
      </c>
      <c r="G165" s="85"/>
      <c r="H165" s="185">
        <v>375</v>
      </c>
      <c r="I165" s="186"/>
      <c r="J165" s="81"/>
      <c r="K165" s="81"/>
    </row>
    <row r="166" spans="1:11" ht="20.100000000000001" customHeight="1" x14ac:dyDescent="0.25">
      <c r="A166" s="80">
        <v>3238</v>
      </c>
      <c r="B166" s="319" t="s">
        <v>312</v>
      </c>
      <c r="C166" s="320"/>
      <c r="D166" s="320"/>
      <c r="E166" s="320"/>
      <c r="F166" s="212">
        <v>132.84</v>
      </c>
      <c r="G166" s="85"/>
      <c r="H166" s="185">
        <v>36.299999999999997</v>
      </c>
      <c r="I166" s="186"/>
      <c r="J166" s="81"/>
      <c r="K166" s="81"/>
    </row>
    <row r="167" spans="1:11" ht="20.100000000000001" customHeight="1" x14ac:dyDescent="0.25">
      <c r="A167" s="80">
        <v>3239</v>
      </c>
      <c r="B167" s="319" t="s">
        <v>56</v>
      </c>
      <c r="C167" s="320"/>
      <c r="D167" s="320"/>
      <c r="E167" s="320"/>
      <c r="F167" s="212">
        <v>2.12</v>
      </c>
      <c r="G167" s="85"/>
      <c r="H167" s="185">
        <v>6.63</v>
      </c>
      <c r="I167" s="186"/>
      <c r="J167" s="81"/>
      <c r="K167" s="81"/>
    </row>
    <row r="168" spans="1:11" ht="20.100000000000001" customHeight="1" x14ac:dyDescent="0.25">
      <c r="A168" s="180">
        <v>3241</v>
      </c>
      <c r="B168" s="319" t="s">
        <v>188</v>
      </c>
      <c r="C168" s="320"/>
      <c r="D168" s="320"/>
      <c r="E168" s="320"/>
      <c r="F168" s="212">
        <v>0</v>
      </c>
      <c r="G168" s="85"/>
      <c r="H168" s="185">
        <v>514.19000000000005</v>
      </c>
      <c r="I168" s="186"/>
      <c r="J168" s="81"/>
      <c r="K168" s="81"/>
    </row>
    <row r="169" spans="1:11" ht="20.100000000000001" customHeight="1" x14ac:dyDescent="0.25">
      <c r="A169" s="80">
        <v>3293</v>
      </c>
      <c r="B169" s="319" t="s">
        <v>83</v>
      </c>
      <c r="C169" s="320"/>
      <c r="D169" s="320"/>
      <c r="E169" s="320"/>
      <c r="F169" s="212">
        <v>1687.53</v>
      </c>
      <c r="G169" s="85"/>
      <c r="H169" s="333">
        <v>2548.64</v>
      </c>
      <c r="I169" s="334"/>
      <c r="J169" s="81"/>
      <c r="K169" s="81"/>
    </row>
    <row r="170" spans="1:11" ht="20.100000000000001" customHeight="1" x14ac:dyDescent="0.25">
      <c r="A170" s="80">
        <v>3295</v>
      </c>
      <c r="B170" s="319" t="s">
        <v>85</v>
      </c>
      <c r="C170" s="320"/>
      <c r="D170" s="320"/>
      <c r="E170" s="320"/>
      <c r="F170" s="212">
        <v>10.62</v>
      </c>
      <c r="G170" s="85"/>
      <c r="H170" s="185">
        <v>0</v>
      </c>
      <c r="I170" s="186"/>
      <c r="J170" s="81"/>
      <c r="K170" s="81"/>
    </row>
    <row r="171" spans="1:11" ht="20.100000000000001" customHeight="1" x14ac:dyDescent="0.25">
      <c r="A171" s="80">
        <v>3299</v>
      </c>
      <c r="B171" s="319" t="s">
        <v>87</v>
      </c>
      <c r="C171" s="320"/>
      <c r="D171" s="320"/>
      <c r="E171" s="320"/>
      <c r="F171" s="212">
        <v>253.54</v>
      </c>
      <c r="G171" s="181"/>
      <c r="H171" s="185">
        <v>1147.06</v>
      </c>
      <c r="I171" s="186"/>
      <c r="J171" s="81"/>
      <c r="K171" s="81"/>
    </row>
    <row r="172" spans="1:11" ht="20.100000000000001" customHeight="1" x14ac:dyDescent="0.25">
      <c r="A172" s="84">
        <v>34</v>
      </c>
      <c r="B172" s="330" t="s">
        <v>71</v>
      </c>
      <c r="C172" s="331"/>
      <c r="D172" s="331"/>
      <c r="E172" s="332"/>
      <c r="F172" s="244">
        <v>154.5</v>
      </c>
      <c r="G172" s="181">
        <v>900</v>
      </c>
      <c r="H172" s="333">
        <f>SUM(H173:I174)</f>
        <v>356.9</v>
      </c>
      <c r="I172" s="334"/>
      <c r="J172" s="81">
        <f>SUM(H172/F172)*100</f>
        <v>231.0032362459547</v>
      </c>
      <c r="K172" s="81">
        <f>SUM(H172/G172)*100</f>
        <v>39.655555555555551</v>
      </c>
    </row>
    <row r="173" spans="1:11" ht="20.100000000000001" customHeight="1" x14ac:dyDescent="0.25">
      <c r="A173" s="87">
        <v>3431</v>
      </c>
      <c r="B173" s="319" t="s">
        <v>313</v>
      </c>
      <c r="C173" s="320"/>
      <c r="D173" s="320"/>
      <c r="E173" s="320"/>
      <c r="F173" s="244">
        <v>0</v>
      </c>
      <c r="G173" s="181"/>
      <c r="H173" s="185">
        <v>356.58</v>
      </c>
      <c r="I173" s="186"/>
      <c r="J173" s="81"/>
      <c r="K173" s="81"/>
    </row>
    <row r="174" spans="1:11" ht="20.100000000000001" customHeight="1" x14ac:dyDescent="0.25">
      <c r="A174" s="80">
        <v>3433</v>
      </c>
      <c r="B174" s="319" t="s">
        <v>93</v>
      </c>
      <c r="C174" s="320"/>
      <c r="D174" s="320"/>
      <c r="E174" s="320"/>
      <c r="F174" s="247">
        <v>154.5</v>
      </c>
      <c r="G174" s="181"/>
      <c r="H174" s="333">
        <v>0.32</v>
      </c>
      <c r="I174" s="334"/>
      <c r="J174" s="81"/>
      <c r="K174" s="81"/>
    </row>
    <row r="175" spans="1:11" ht="20.100000000000001" customHeight="1" x14ac:dyDescent="0.25">
      <c r="A175" s="123" t="s">
        <v>143</v>
      </c>
      <c r="B175" s="312" t="s">
        <v>144</v>
      </c>
      <c r="C175" s="313"/>
      <c r="D175" s="313"/>
      <c r="E175" s="313"/>
      <c r="F175" s="221">
        <f>SUM(F176+F225)</f>
        <v>1773607.6800000002</v>
      </c>
      <c r="G175" s="233">
        <f>SUM(G178+G183)</f>
        <v>2111725.5699999998</v>
      </c>
      <c r="H175" s="314">
        <f>SUM(H176)</f>
        <v>2007582.5899999999</v>
      </c>
      <c r="I175" s="315"/>
      <c r="J175" s="122">
        <f>(H175/F175*100)</f>
        <v>113.19203297540975</v>
      </c>
      <c r="K175" s="122">
        <f>SUM(H175/G175)*100</f>
        <v>95.068346878046285</v>
      </c>
    </row>
    <row r="176" spans="1:11" ht="20.100000000000001" customHeight="1" x14ac:dyDescent="0.25">
      <c r="A176" s="149" t="s">
        <v>145</v>
      </c>
      <c r="B176" s="316" t="s">
        <v>190</v>
      </c>
      <c r="C176" s="317"/>
      <c r="D176" s="317"/>
      <c r="E176" s="317"/>
      <c r="F176" s="237">
        <f>SUM(F178+F183)</f>
        <v>1772495.1600000001</v>
      </c>
      <c r="G176" s="238">
        <v>2111725.5699999998</v>
      </c>
      <c r="H176" s="323">
        <f>SUM(H177)</f>
        <v>2007582.5899999999</v>
      </c>
      <c r="I176" s="324"/>
      <c r="J176" s="150">
        <f>(H176/F176*100)</f>
        <v>113.26307881145354</v>
      </c>
      <c r="K176" s="150">
        <f>SUM(H176/G176)*100</f>
        <v>95.068346878046285</v>
      </c>
    </row>
    <row r="177" spans="1:11" ht="20.100000000000001" customHeight="1" x14ac:dyDescent="0.25">
      <c r="A177" s="80" t="s">
        <v>131</v>
      </c>
      <c r="B177" s="319" t="s">
        <v>3</v>
      </c>
      <c r="C177" s="320"/>
      <c r="D177" s="320"/>
      <c r="E177" s="320"/>
      <c r="F177" s="212">
        <f>SUM(F178+F183)</f>
        <v>1772495.1600000001</v>
      </c>
      <c r="G177" s="181">
        <f>SUM(G178+G183)</f>
        <v>2111725.5699999998</v>
      </c>
      <c r="H177" s="333">
        <f>SUM(H178+H183)</f>
        <v>2007582.5899999999</v>
      </c>
      <c r="I177" s="334"/>
      <c r="J177" s="81"/>
      <c r="K177" s="81"/>
    </row>
    <row r="178" spans="1:11" ht="20.100000000000001" customHeight="1" x14ac:dyDescent="0.25">
      <c r="A178" s="80" t="s">
        <v>132</v>
      </c>
      <c r="B178" s="319" t="s">
        <v>4</v>
      </c>
      <c r="C178" s="320"/>
      <c r="D178" s="320"/>
      <c r="E178" s="320"/>
      <c r="F178" s="212">
        <v>1769711.59</v>
      </c>
      <c r="G178" s="181">
        <v>2105725.5699999998</v>
      </c>
      <c r="H178" s="333">
        <f>SUM(H179:I182)</f>
        <v>2004106.5899999999</v>
      </c>
      <c r="I178" s="334"/>
      <c r="J178" s="81">
        <f>(H178/F178*100)</f>
        <v>113.24481352354141</v>
      </c>
      <c r="K178" s="81">
        <f>SUM(H178/G178)*100</f>
        <v>95.174158425591997</v>
      </c>
    </row>
    <row r="179" spans="1:11" ht="20.100000000000001" customHeight="1" x14ac:dyDescent="0.25">
      <c r="A179" s="80">
        <v>3111</v>
      </c>
      <c r="B179" s="319" t="s">
        <v>153</v>
      </c>
      <c r="C179" s="320"/>
      <c r="D179" s="320"/>
      <c r="E179" s="320"/>
      <c r="F179" s="212">
        <v>1420156.2</v>
      </c>
      <c r="G179" s="181"/>
      <c r="H179" s="333">
        <v>1638702.19</v>
      </c>
      <c r="I179" s="334"/>
      <c r="J179" s="81"/>
      <c r="K179" s="81"/>
    </row>
    <row r="180" spans="1:11" ht="20.100000000000001" customHeight="1" x14ac:dyDescent="0.25">
      <c r="A180" s="80">
        <v>3113</v>
      </c>
      <c r="B180" s="319" t="s">
        <v>191</v>
      </c>
      <c r="C180" s="320"/>
      <c r="D180" s="320"/>
      <c r="E180" s="320"/>
      <c r="F180" s="212">
        <v>37506.199999999997</v>
      </c>
      <c r="G180" s="181"/>
      <c r="H180" s="333">
        <v>31818.91</v>
      </c>
      <c r="I180" s="334"/>
      <c r="J180" s="81"/>
      <c r="K180" s="81"/>
    </row>
    <row r="181" spans="1:11" ht="20.100000000000001" customHeight="1" x14ac:dyDescent="0.25">
      <c r="A181" s="80">
        <v>3121</v>
      </c>
      <c r="B181" s="319" t="s">
        <v>192</v>
      </c>
      <c r="C181" s="320"/>
      <c r="D181" s="320"/>
      <c r="E181" s="320"/>
      <c r="F181" s="212">
        <v>71534.8</v>
      </c>
      <c r="G181" s="181"/>
      <c r="H181" s="333">
        <v>57949.43</v>
      </c>
      <c r="I181" s="334"/>
      <c r="J181" s="81"/>
      <c r="K181" s="81"/>
    </row>
    <row r="182" spans="1:11" ht="20.100000000000001" customHeight="1" x14ac:dyDescent="0.25">
      <c r="A182" s="80">
        <v>3132</v>
      </c>
      <c r="B182" s="319" t="s">
        <v>193</v>
      </c>
      <c r="C182" s="320"/>
      <c r="D182" s="320"/>
      <c r="E182" s="320"/>
      <c r="F182" s="212">
        <v>240514.45</v>
      </c>
      <c r="G182" s="181"/>
      <c r="H182" s="333">
        <v>275636.06</v>
      </c>
      <c r="I182" s="334"/>
      <c r="J182" s="81"/>
      <c r="K182" s="81"/>
    </row>
    <row r="183" spans="1:11" ht="20.100000000000001" customHeight="1" x14ac:dyDescent="0.25">
      <c r="A183" s="84">
        <v>32</v>
      </c>
      <c r="B183" s="319" t="s">
        <v>9</v>
      </c>
      <c r="C183" s="320"/>
      <c r="D183" s="320"/>
      <c r="E183" s="320"/>
      <c r="F183" s="212">
        <v>2783.57</v>
      </c>
      <c r="G183" s="181">
        <v>6000</v>
      </c>
      <c r="H183" s="333">
        <f>SUM(H184:I190)</f>
        <v>3476</v>
      </c>
      <c r="I183" s="334"/>
      <c r="J183" s="81">
        <f>(H183/F183*100)</f>
        <v>124.87560937932223</v>
      </c>
      <c r="K183" s="81">
        <f>SUM(H183/G183)*100</f>
        <v>57.933333333333337</v>
      </c>
    </row>
    <row r="184" spans="1:11" ht="20.100000000000001" customHeight="1" x14ac:dyDescent="0.25">
      <c r="A184" s="80">
        <v>3211</v>
      </c>
      <c r="B184" s="319" t="s">
        <v>19</v>
      </c>
      <c r="C184" s="320"/>
      <c r="D184" s="320"/>
      <c r="E184" s="320"/>
      <c r="F184" s="212">
        <v>338.82</v>
      </c>
      <c r="G184" s="181"/>
      <c r="H184" s="185">
        <v>695.3</v>
      </c>
      <c r="I184" s="186"/>
      <c r="J184" s="81"/>
      <c r="K184" s="81"/>
    </row>
    <row r="185" spans="1:11" ht="20.100000000000001" customHeight="1" x14ac:dyDescent="0.25">
      <c r="A185" s="182">
        <v>3224</v>
      </c>
      <c r="B185" s="319" t="s">
        <v>180</v>
      </c>
      <c r="C185" s="320"/>
      <c r="D185" s="320"/>
      <c r="E185" s="320"/>
      <c r="F185" s="212">
        <v>0</v>
      </c>
      <c r="G185" s="181"/>
      <c r="H185" s="185">
        <v>38.75</v>
      </c>
      <c r="I185" s="186"/>
      <c r="J185" s="81"/>
      <c r="K185" s="81"/>
    </row>
    <row r="186" spans="1:11" ht="20.100000000000001" customHeight="1" x14ac:dyDescent="0.25">
      <c r="A186" s="80">
        <v>3231</v>
      </c>
      <c r="B186" s="319" t="s">
        <v>182</v>
      </c>
      <c r="C186" s="320"/>
      <c r="D186" s="320"/>
      <c r="E186" s="320"/>
      <c r="F186" s="212">
        <v>120</v>
      </c>
      <c r="G186" s="181"/>
      <c r="H186" s="185">
        <v>0</v>
      </c>
      <c r="I186" s="186"/>
      <c r="J186" s="81"/>
      <c r="K186" s="81"/>
    </row>
    <row r="187" spans="1:11" ht="20.100000000000001" customHeight="1" x14ac:dyDescent="0.25">
      <c r="A187" s="83">
        <v>3235</v>
      </c>
      <c r="B187" s="319" t="s">
        <v>311</v>
      </c>
      <c r="C187" s="320"/>
      <c r="D187" s="320"/>
      <c r="E187" s="320"/>
      <c r="F187" s="212">
        <v>10</v>
      </c>
      <c r="G187" s="181"/>
      <c r="H187" s="185">
        <v>0</v>
      </c>
      <c r="I187" s="186"/>
      <c r="J187" s="81"/>
      <c r="K187" s="81"/>
    </row>
    <row r="188" spans="1:11" ht="20.100000000000001" customHeight="1" x14ac:dyDescent="0.25">
      <c r="A188" s="80">
        <v>3237</v>
      </c>
      <c r="B188" s="319" t="s">
        <v>54</v>
      </c>
      <c r="C188" s="320"/>
      <c r="D188" s="320"/>
      <c r="E188" s="320"/>
      <c r="F188" s="212">
        <v>177.42</v>
      </c>
      <c r="G188" s="181"/>
      <c r="H188" s="185">
        <v>121.72</v>
      </c>
      <c r="I188" s="186"/>
      <c r="J188" s="81"/>
      <c r="K188" s="81"/>
    </row>
    <row r="189" spans="1:11" ht="20.100000000000001" customHeight="1" x14ac:dyDescent="0.25">
      <c r="A189" s="83">
        <v>3293</v>
      </c>
      <c r="B189" s="319" t="s">
        <v>83</v>
      </c>
      <c r="C189" s="320"/>
      <c r="D189" s="320"/>
      <c r="E189" s="320"/>
      <c r="F189" s="212">
        <v>273.76</v>
      </c>
      <c r="G189" s="181"/>
      <c r="H189" s="185">
        <v>124.23</v>
      </c>
      <c r="I189" s="186"/>
      <c r="J189" s="81"/>
      <c r="K189" s="81"/>
    </row>
    <row r="190" spans="1:11" ht="20.100000000000001" customHeight="1" x14ac:dyDescent="0.25">
      <c r="A190" s="80">
        <v>3295</v>
      </c>
      <c r="B190" s="319" t="s">
        <v>85</v>
      </c>
      <c r="C190" s="320"/>
      <c r="D190" s="320"/>
      <c r="E190" s="320"/>
      <c r="F190" s="212">
        <v>1863.57</v>
      </c>
      <c r="G190" s="181"/>
      <c r="H190" s="333">
        <v>2496</v>
      </c>
      <c r="I190" s="334"/>
      <c r="J190" s="81"/>
      <c r="K190" s="81"/>
    </row>
    <row r="191" spans="1:11" ht="20.100000000000001" customHeight="1" x14ac:dyDescent="0.25">
      <c r="A191" s="123" t="s">
        <v>194</v>
      </c>
      <c r="B191" s="312" t="s">
        <v>317</v>
      </c>
      <c r="C191" s="313"/>
      <c r="D191" s="313"/>
      <c r="E191" s="313"/>
      <c r="F191" s="221">
        <f>SUM(F192)</f>
        <v>14210</v>
      </c>
      <c r="G191" s="233">
        <f>SUM(G192)</f>
        <v>14760</v>
      </c>
      <c r="H191" s="314">
        <f>SUM(H192)</f>
        <v>14080</v>
      </c>
      <c r="I191" s="315"/>
      <c r="J191" s="122">
        <f>SUM(H191/F191)*100</f>
        <v>99.085151301900069</v>
      </c>
      <c r="K191" s="125">
        <f>SUM(H191/G191)*100</f>
        <v>95.392953929539289</v>
      </c>
    </row>
    <row r="192" spans="1:11" ht="20.100000000000001" customHeight="1" x14ac:dyDescent="0.25">
      <c r="A192" s="149" t="s">
        <v>195</v>
      </c>
      <c r="B192" s="316" t="s">
        <v>317</v>
      </c>
      <c r="C192" s="317"/>
      <c r="D192" s="317"/>
      <c r="E192" s="317"/>
      <c r="F192" s="237">
        <f>SUM(F195+F199)</f>
        <v>14210</v>
      </c>
      <c r="G192" s="238">
        <f>SUM(G193+G199)</f>
        <v>14760</v>
      </c>
      <c r="H192" s="323">
        <f>SUM(H193)</f>
        <v>14080</v>
      </c>
      <c r="I192" s="324"/>
      <c r="J192" s="150">
        <f>(H192/F192*100)</f>
        <v>99.085151301900069</v>
      </c>
      <c r="K192" s="151">
        <f>SUM(H192/G192)*100</f>
        <v>95.392953929539289</v>
      </c>
    </row>
    <row r="193" spans="1:11" ht="20.100000000000001" customHeight="1" x14ac:dyDescent="0.25">
      <c r="A193" s="80" t="s">
        <v>196</v>
      </c>
      <c r="B193" s="319" t="s">
        <v>317</v>
      </c>
      <c r="C193" s="320"/>
      <c r="D193" s="320"/>
      <c r="E193" s="320"/>
      <c r="F193" s="212">
        <v>14210</v>
      </c>
      <c r="G193" s="181">
        <v>14760</v>
      </c>
      <c r="H193" s="333">
        <f>SUM(H194)</f>
        <v>14080</v>
      </c>
      <c r="I193" s="334"/>
      <c r="J193" s="81"/>
      <c r="K193" s="82"/>
    </row>
    <row r="194" spans="1:11" ht="20.100000000000001" customHeight="1" x14ac:dyDescent="0.25">
      <c r="A194" s="80" t="s">
        <v>131</v>
      </c>
      <c r="B194" s="319" t="s">
        <v>3</v>
      </c>
      <c r="C194" s="320"/>
      <c r="D194" s="320"/>
      <c r="E194" s="320"/>
      <c r="F194" s="212">
        <v>14210</v>
      </c>
      <c r="G194" s="181">
        <v>14760</v>
      </c>
      <c r="H194" s="333">
        <f>SUM(H195+H199)</f>
        <v>14080</v>
      </c>
      <c r="I194" s="334"/>
      <c r="J194" s="81"/>
      <c r="K194" s="82"/>
    </row>
    <row r="195" spans="1:11" ht="20.100000000000001" customHeight="1" x14ac:dyDescent="0.25">
      <c r="A195" s="80" t="s">
        <v>138</v>
      </c>
      <c r="B195" s="319" t="s">
        <v>9</v>
      </c>
      <c r="C195" s="320"/>
      <c r="D195" s="320"/>
      <c r="E195" s="320"/>
      <c r="F195" s="212">
        <v>14210</v>
      </c>
      <c r="G195" s="181">
        <v>14760</v>
      </c>
      <c r="H195" s="333">
        <f>SUM(H196+H197+H198)</f>
        <v>14080</v>
      </c>
      <c r="I195" s="334"/>
      <c r="J195" s="81">
        <f>(H195/F195*100)</f>
        <v>99.085151301900069</v>
      </c>
      <c r="K195" s="82">
        <f>SUM(H195/G195)*100</f>
        <v>95.392953929539289</v>
      </c>
    </row>
    <row r="196" spans="1:11" ht="20.100000000000001" customHeight="1" x14ac:dyDescent="0.25">
      <c r="A196" s="80">
        <v>3211</v>
      </c>
      <c r="B196" s="319" t="s">
        <v>19</v>
      </c>
      <c r="C196" s="320"/>
      <c r="D196" s="320"/>
      <c r="E196" s="320"/>
      <c r="F196" s="212">
        <v>12323</v>
      </c>
      <c r="G196" s="181"/>
      <c r="H196" s="185">
        <v>11956</v>
      </c>
      <c r="I196" s="186">
        <v>5813</v>
      </c>
      <c r="J196" s="81"/>
      <c r="K196" s="82"/>
    </row>
    <row r="197" spans="1:11" ht="20.100000000000001" customHeight="1" x14ac:dyDescent="0.25">
      <c r="A197" s="80">
        <v>3231</v>
      </c>
      <c r="B197" s="319" t="s">
        <v>182</v>
      </c>
      <c r="C197" s="320"/>
      <c r="D197" s="320"/>
      <c r="E197" s="320"/>
      <c r="F197" s="212">
        <v>74</v>
      </c>
      <c r="G197" s="181"/>
      <c r="H197" s="185">
        <v>0</v>
      </c>
      <c r="I197" s="186">
        <v>74</v>
      </c>
      <c r="J197" s="81"/>
      <c r="K197" s="82"/>
    </row>
    <row r="198" spans="1:11" ht="20.100000000000001" customHeight="1" x14ac:dyDescent="0.25">
      <c r="A198" s="80">
        <v>3241</v>
      </c>
      <c r="B198" s="319" t="s">
        <v>188</v>
      </c>
      <c r="C198" s="320"/>
      <c r="D198" s="320"/>
      <c r="E198" s="320"/>
      <c r="F198" s="212">
        <v>1813</v>
      </c>
      <c r="G198" s="181"/>
      <c r="H198" s="185">
        <v>2124</v>
      </c>
      <c r="I198" s="186">
        <v>1813</v>
      </c>
      <c r="J198" s="81"/>
      <c r="K198" s="82"/>
    </row>
    <row r="199" spans="1:11" ht="20.100000000000001" customHeight="1" x14ac:dyDescent="0.25">
      <c r="A199" s="80" t="s">
        <v>185</v>
      </c>
      <c r="B199" s="319" t="s">
        <v>71</v>
      </c>
      <c r="C199" s="320"/>
      <c r="D199" s="320"/>
      <c r="E199" s="320"/>
      <c r="F199" s="212">
        <v>0</v>
      </c>
      <c r="G199" s="181">
        <v>0</v>
      </c>
      <c r="H199" s="333">
        <v>0</v>
      </c>
      <c r="I199" s="334"/>
      <c r="J199" s="81"/>
      <c r="K199" s="82"/>
    </row>
    <row r="200" spans="1:11" ht="26.25" customHeight="1" x14ac:dyDescent="0.25">
      <c r="A200" s="123" t="s">
        <v>197</v>
      </c>
      <c r="B200" s="312" t="s">
        <v>198</v>
      </c>
      <c r="C200" s="313"/>
      <c r="D200" s="313"/>
      <c r="E200" s="313"/>
      <c r="F200" s="233">
        <f>SUM(F201+F209+F214)</f>
        <v>4007.22</v>
      </c>
      <c r="G200" s="233">
        <f>SUM(G206+G209+G214)</f>
        <v>7375</v>
      </c>
      <c r="H200" s="314">
        <f>SUM(H201+H206+H209+H214)</f>
        <v>3022.4700000000003</v>
      </c>
      <c r="I200" s="315"/>
      <c r="J200" s="122">
        <f>(H200/F200*100)</f>
        <v>75.425606779762546</v>
      </c>
      <c r="K200" s="125">
        <f>SUM(H200/G200)*100</f>
        <v>40.982644067796613</v>
      </c>
    </row>
    <row r="201" spans="1:11" ht="20.100000000000001" customHeight="1" x14ac:dyDescent="0.25">
      <c r="A201" s="153" t="s">
        <v>199</v>
      </c>
      <c r="B201" s="316" t="s">
        <v>129</v>
      </c>
      <c r="C201" s="317"/>
      <c r="D201" s="317"/>
      <c r="E201" s="317"/>
      <c r="F201" s="237">
        <f>SUM(F202)</f>
        <v>3049</v>
      </c>
      <c r="G201" s="238">
        <f>SUM(G202)</f>
        <v>687.5</v>
      </c>
      <c r="H201" s="318">
        <v>0</v>
      </c>
      <c r="I201" s="318"/>
      <c r="J201" s="150"/>
      <c r="K201" s="151"/>
    </row>
    <row r="202" spans="1:11" ht="20.100000000000001" customHeight="1" x14ac:dyDescent="0.25">
      <c r="A202" s="88">
        <v>3</v>
      </c>
      <c r="B202" s="319" t="s">
        <v>3</v>
      </c>
      <c r="C202" s="320"/>
      <c r="D202" s="320"/>
      <c r="E202" s="320"/>
      <c r="F202" s="212">
        <f>SUM(F203)</f>
        <v>3049</v>
      </c>
      <c r="G202" s="181">
        <v>687.5</v>
      </c>
      <c r="H202" s="321">
        <v>0</v>
      </c>
      <c r="I202" s="321"/>
      <c r="J202" s="81"/>
      <c r="K202" s="82"/>
    </row>
    <row r="203" spans="1:11" ht="20.100000000000001" customHeight="1" x14ac:dyDescent="0.25">
      <c r="A203" s="89">
        <v>32</v>
      </c>
      <c r="B203" s="319" t="s">
        <v>9</v>
      </c>
      <c r="C203" s="320"/>
      <c r="D203" s="320"/>
      <c r="E203" s="320"/>
      <c r="F203" s="212">
        <f>SUM(F204+F205)</f>
        <v>3049</v>
      </c>
      <c r="G203" s="181">
        <v>687.5</v>
      </c>
      <c r="H203" s="321">
        <f>SUM(H204+H205)</f>
        <v>0</v>
      </c>
      <c r="I203" s="321"/>
      <c r="J203" s="81"/>
      <c r="K203" s="82"/>
    </row>
    <row r="204" spans="1:11" ht="20.100000000000001" customHeight="1" x14ac:dyDescent="0.25">
      <c r="A204" s="90">
        <v>3224</v>
      </c>
      <c r="B204" s="319" t="s">
        <v>180</v>
      </c>
      <c r="C204" s="320"/>
      <c r="D204" s="320"/>
      <c r="E204" s="320"/>
      <c r="F204" s="212">
        <v>1037.5</v>
      </c>
      <c r="G204" s="181"/>
      <c r="H204" s="181">
        <v>0</v>
      </c>
      <c r="I204" s="181">
        <v>1037.5</v>
      </c>
      <c r="J204" s="81"/>
      <c r="K204" s="82"/>
    </row>
    <row r="205" spans="1:11" ht="20.100000000000001" customHeight="1" x14ac:dyDescent="0.25">
      <c r="A205" s="83">
        <v>3232</v>
      </c>
      <c r="B205" s="330" t="s">
        <v>183</v>
      </c>
      <c r="C205" s="331"/>
      <c r="D205" s="331"/>
      <c r="E205" s="332"/>
      <c r="F205" s="244">
        <v>2011.5</v>
      </c>
      <c r="G205" s="85"/>
      <c r="H205" s="321">
        <v>0</v>
      </c>
      <c r="I205" s="321"/>
      <c r="J205" s="81"/>
      <c r="K205" s="82"/>
    </row>
    <row r="206" spans="1:11" ht="20.100000000000001" customHeight="1" x14ac:dyDescent="0.25">
      <c r="A206" s="174" t="s">
        <v>223</v>
      </c>
      <c r="B206" s="316" t="s">
        <v>283</v>
      </c>
      <c r="C206" s="317"/>
      <c r="D206" s="317"/>
      <c r="E206" s="317"/>
      <c r="F206" s="237">
        <v>0</v>
      </c>
      <c r="G206" s="238">
        <f>SUM(G207)</f>
        <v>1875</v>
      </c>
      <c r="H206" s="318">
        <v>1875</v>
      </c>
      <c r="I206" s="318"/>
      <c r="J206" s="150">
        <v>0</v>
      </c>
      <c r="K206" s="151">
        <f>SUM(H206/G206)*100</f>
        <v>100</v>
      </c>
    </row>
    <row r="207" spans="1:11" ht="20.100000000000001" customHeight="1" x14ac:dyDescent="0.25">
      <c r="A207" s="88">
        <v>4</v>
      </c>
      <c r="B207" s="319" t="s">
        <v>5</v>
      </c>
      <c r="C207" s="320"/>
      <c r="D207" s="320"/>
      <c r="E207" s="320"/>
      <c r="F207" s="212">
        <v>0</v>
      </c>
      <c r="G207" s="181">
        <v>1875</v>
      </c>
      <c r="H207" s="321">
        <v>1875</v>
      </c>
      <c r="I207" s="321"/>
      <c r="J207" s="81"/>
      <c r="K207" s="82"/>
    </row>
    <row r="208" spans="1:11" ht="20.100000000000001" customHeight="1" x14ac:dyDescent="0.25">
      <c r="A208" s="172">
        <v>42</v>
      </c>
      <c r="B208" s="319" t="s">
        <v>58</v>
      </c>
      <c r="C208" s="320"/>
      <c r="D208" s="320"/>
      <c r="E208" s="320"/>
      <c r="F208" s="212">
        <v>0</v>
      </c>
      <c r="G208" s="181">
        <v>1875</v>
      </c>
      <c r="H208" s="321">
        <v>1875</v>
      </c>
      <c r="I208" s="321"/>
      <c r="J208" s="81"/>
      <c r="K208" s="82"/>
    </row>
    <row r="209" spans="1:11" ht="20.100000000000001" customHeight="1" x14ac:dyDescent="0.25">
      <c r="A209" s="153" t="s">
        <v>187</v>
      </c>
      <c r="B209" s="316" t="s">
        <v>137</v>
      </c>
      <c r="C209" s="317"/>
      <c r="D209" s="317"/>
      <c r="E209" s="317"/>
      <c r="F209" s="237">
        <f>SUM(F210)</f>
        <v>182.72</v>
      </c>
      <c r="G209" s="238">
        <f>SUM(G210)</f>
        <v>2000</v>
      </c>
      <c r="H209" s="318">
        <f>SUM(H210)</f>
        <v>0</v>
      </c>
      <c r="I209" s="318"/>
      <c r="J209" s="150"/>
      <c r="K209" s="151"/>
    </row>
    <row r="210" spans="1:11" ht="20.100000000000001" customHeight="1" x14ac:dyDescent="0.25">
      <c r="A210" s="88">
        <v>4</v>
      </c>
      <c r="B210" s="319" t="s">
        <v>5</v>
      </c>
      <c r="C210" s="320"/>
      <c r="D210" s="320"/>
      <c r="E210" s="320"/>
      <c r="F210" s="212">
        <v>182.72</v>
      </c>
      <c r="G210" s="181">
        <v>2000</v>
      </c>
      <c r="H210" s="321">
        <f>SUM(H211)</f>
        <v>0</v>
      </c>
      <c r="I210" s="321"/>
      <c r="J210" s="81"/>
      <c r="K210" s="82"/>
    </row>
    <row r="211" spans="1:11" ht="20.100000000000001" customHeight="1" x14ac:dyDescent="0.25">
      <c r="A211" s="89">
        <v>42</v>
      </c>
      <c r="B211" s="319" t="s">
        <v>58</v>
      </c>
      <c r="C211" s="320"/>
      <c r="D211" s="320"/>
      <c r="E211" s="320"/>
      <c r="F211" s="212">
        <v>182.72</v>
      </c>
      <c r="G211" s="181">
        <v>2000</v>
      </c>
      <c r="H211" s="321">
        <f>SUM(H212+H213)</f>
        <v>0</v>
      </c>
      <c r="I211" s="321"/>
      <c r="J211" s="81"/>
      <c r="K211" s="82"/>
    </row>
    <row r="212" spans="1:11" ht="20.100000000000001" customHeight="1" x14ac:dyDescent="0.25">
      <c r="A212" s="83">
        <v>4227</v>
      </c>
      <c r="B212" s="319" t="s">
        <v>200</v>
      </c>
      <c r="C212" s="320"/>
      <c r="D212" s="320"/>
      <c r="E212" s="320"/>
      <c r="F212" s="212">
        <v>0</v>
      </c>
      <c r="G212" s="85">
        <v>0</v>
      </c>
      <c r="H212" s="321">
        <v>0</v>
      </c>
      <c r="I212" s="321"/>
      <c r="J212" s="81"/>
      <c r="K212" s="82"/>
    </row>
    <row r="213" spans="1:11" ht="20.100000000000001" customHeight="1" x14ac:dyDescent="0.25">
      <c r="A213" s="91">
        <v>4241</v>
      </c>
      <c r="B213" s="325" t="s">
        <v>57</v>
      </c>
      <c r="C213" s="326"/>
      <c r="D213" s="326"/>
      <c r="E213" s="327"/>
      <c r="F213" s="248">
        <v>182.72</v>
      </c>
      <c r="G213" s="85">
        <v>0</v>
      </c>
      <c r="H213" s="328">
        <v>0</v>
      </c>
      <c r="I213" s="329"/>
      <c r="J213" s="81"/>
      <c r="K213" s="82"/>
    </row>
    <row r="214" spans="1:11" ht="20.100000000000001" customHeight="1" x14ac:dyDescent="0.25">
      <c r="A214" s="153" t="s">
        <v>189</v>
      </c>
      <c r="B214" s="316" t="s">
        <v>246</v>
      </c>
      <c r="C214" s="317"/>
      <c r="D214" s="317"/>
      <c r="E214" s="317"/>
      <c r="F214" s="237">
        <f>SUM(F215)</f>
        <v>775.5</v>
      </c>
      <c r="G214" s="238">
        <f>SUM(G215)</f>
        <v>3500</v>
      </c>
      <c r="H214" s="318">
        <f>SUM(H215)</f>
        <v>1147.47</v>
      </c>
      <c r="I214" s="318"/>
      <c r="J214" s="150">
        <f>(H214/F214*100)</f>
        <v>147.9651837524178</v>
      </c>
      <c r="K214" s="151">
        <f>SUM(H214/G214)*100</f>
        <v>32.784857142857142</v>
      </c>
    </row>
    <row r="215" spans="1:11" ht="20.100000000000001" customHeight="1" x14ac:dyDescent="0.25">
      <c r="A215" s="88">
        <v>4</v>
      </c>
      <c r="B215" s="319" t="s">
        <v>5</v>
      </c>
      <c r="C215" s="320"/>
      <c r="D215" s="320"/>
      <c r="E215" s="320"/>
      <c r="F215" s="212">
        <f>SUM(F216)</f>
        <v>775.5</v>
      </c>
      <c r="G215" s="181">
        <v>3500</v>
      </c>
      <c r="H215" s="321">
        <f>SUM(H216)</f>
        <v>1147.47</v>
      </c>
      <c r="I215" s="321"/>
      <c r="J215" s="81"/>
      <c r="K215" s="82"/>
    </row>
    <row r="216" spans="1:11" ht="20.100000000000001" customHeight="1" x14ac:dyDescent="0.25">
      <c r="A216" s="89">
        <v>42</v>
      </c>
      <c r="B216" s="319" t="s">
        <v>58</v>
      </c>
      <c r="C216" s="320"/>
      <c r="D216" s="320"/>
      <c r="E216" s="320"/>
      <c r="F216" s="212">
        <f>SUM(F217)</f>
        <v>775.5</v>
      </c>
      <c r="G216" s="181">
        <v>3500</v>
      </c>
      <c r="H216" s="321">
        <f>SUM(H217)</f>
        <v>1147.47</v>
      </c>
      <c r="I216" s="321"/>
      <c r="J216" s="81"/>
      <c r="K216" s="82"/>
    </row>
    <row r="217" spans="1:11" ht="20.100000000000001" customHeight="1" x14ac:dyDescent="0.25">
      <c r="A217" s="83">
        <v>4227</v>
      </c>
      <c r="B217" s="319" t="s">
        <v>200</v>
      </c>
      <c r="C217" s="320"/>
      <c r="D217" s="320"/>
      <c r="E217" s="320"/>
      <c r="F217" s="192">
        <f>SUM(F218:F219)</f>
        <v>775.5</v>
      </c>
      <c r="G217" s="85"/>
      <c r="H217" s="321">
        <f>SUM(H218+H219)</f>
        <v>1147.47</v>
      </c>
      <c r="I217" s="321"/>
      <c r="J217" s="81"/>
      <c r="K217" s="82"/>
    </row>
    <row r="218" spans="1:11" ht="20.100000000000001" customHeight="1" x14ac:dyDescent="0.25">
      <c r="A218" s="83">
        <v>4221</v>
      </c>
      <c r="B218" s="319" t="s">
        <v>214</v>
      </c>
      <c r="C218" s="320"/>
      <c r="D218" s="320"/>
      <c r="E218" s="320"/>
      <c r="F218" s="248">
        <v>772.5</v>
      </c>
      <c r="G218" s="85"/>
      <c r="H218" s="185">
        <v>822.5</v>
      </c>
      <c r="I218" s="186"/>
      <c r="J218" s="81"/>
      <c r="K218" s="82"/>
    </row>
    <row r="219" spans="1:11" ht="20.100000000000001" customHeight="1" x14ac:dyDescent="0.25">
      <c r="A219" s="268">
        <v>4241</v>
      </c>
      <c r="B219" s="325" t="s">
        <v>57</v>
      </c>
      <c r="C219" s="326"/>
      <c r="D219" s="326"/>
      <c r="E219" s="327"/>
      <c r="F219" s="248">
        <v>3</v>
      </c>
      <c r="G219" s="85"/>
      <c r="H219" s="328">
        <v>324.97000000000003</v>
      </c>
      <c r="I219" s="329"/>
      <c r="J219" s="81"/>
      <c r="K219" s="82"/>
    </row>
    <row r="220" spans="1:11" ht="25.5" x14ac:dyDescent="0.25">
      <c r="A220" s="173" t="s">
        <v>289</v>
      </c>
      <c r="B220" s="312" t="s">
        <v>290</v>
      </c>
      <c r="C220" s="313"/>
      <c r="D220" s="313"/>
      <c r="E220" s="313"/>
      <c r="F220" s="233">
        <f>SUM(F221+F226)</f>
        <v>4161.5200000000004</v>
      </c>
      <c r="G220" s="233">
        <f>SUM(G221+G225)</f>
        <v>2600</v>
      </c>
      <c r="H220" s="314">
        <v>2550</v>
      </c>
      <c r="I220" s="315"/>
      <c r="J220" s="122">
        <f>SUM(H220/F220)*100</f>
        <v>61.275687729483451</v>
      </c>
      <c r="K220" s="125">
        <f>SUM(H220/G220)*100</f>
        <v>98.076923076923066</v>
      </c>
    </row>
    <row r="221" spans="1:11" x14ac:dyDescent="0.25">
      <c r="A221" s="174" t="s">
        <v>199</v>
      </c>
      <c r="B221" s="316" t="s">
        <v>129</v>
      </c>
      <c r="C221" s="317"/>
      <c r="D221" s="317"/>
      <c r="E221" s="317"/>
      <c r="F221" s="237">
        <v>3049</v>
      </c>
      <c r="G221" s="238">
        <f>SUM(G222)</f>
        <v>1800</v>
      </c>
      <c r="H221" s="318">
        <f>SUM(H222)</f>
        <v>1800</v>
      </c>
      <c r="I221" s="318"/>
      <c r="J221" s="150">
        <f>SUM(H221/F221)*100</f>
        <v>59.035749426041328</v>
      </c>
      <c r="K221" s="151">
        <f>SUM(H221/G221)*100</f>
        <v>100</v>
      </c>
    </row>
    <row r="222" spans="1:11" ht="15" customHeight="1" x14ac:dyDescent="0.25">
      <c r="A222" s="88">
        <v>4</v>
      </c>
      <c r="B222" s="319" t="s">
        <v>5</v>
      </c>
      <c r="C222" s="320"/>
      <c r="D222" s="320"/>
      <c r="E222" s="320"/>
      <c r="F222" s="212">
        <v>3049</v>
      </c>
      <c r="G222" s="181">
        <v>1800</v>
      </c>
      <c r="H222" s="321">
        <f>SUM(H223)</f>
        <v>1800</v>
      </c>
      <c r="I222" s="321"/>
      <c r="J222" s="81"/>
      <c r="K222" s="82"/>
    </row>
    <row r="223" spans="1:11" ht="15" customHeight="1" x14ac:dyDescent="0.25">
      <c r="A223" s="172">
        <v>42</v>
      </c>
      <c r="B223" s="319" t="s">
        <v>58</v>
      </c>
      <c r="C223" s="320"/>
      <c r="D223" s="320"/>
      <c r="E223" s="320"/>
      <c r="F223" s="212">
        <v>2150</v>
      </c>
      <c r="G223" s="181">
        <v>1800</v>
      </c>
      <c r="H223" s="321">
        <f>SUM(H224)</f>
        <v>1800</v>
      </c>
      <c r="I223" s="321"/>
      <c r="J223" s="81"/>
      <c r="K223" s="82"/>
    </row>
    <row r="224" spans="1:11" ht="15" customHeight="1" x14ac:dyDescent="0.25">
      <c r="A224" s="170">
        <v>4241</v>
      </c>
      <c r="B224" s="325" t="s">
        <v>57</v>
      </c>
      <c r="C224" s="326"/>
      <c r="D224" s="326"/>
      <c r="E224" s="327"/>
      <c r="F224" s="212">
        <v>1037.5</v>
      </c>
      <c r="G224" s="181">
        <v>1800</v>
      </c>
      <c r="H224" s="181">
        <v>1800</v>
      </c>
      <c r="I224" s="181">
        <v>1037.5</v>
      </c>
      <c r="J224" s="81"/>
      <c r="K224" s="82"/>
    </row>
    <row r="225" spans="1:11" x14ac:dyDescent="0.25">
      <c r="A225" s="171" t="s">
        <v>145</v>
      </c>
      <c r="B225" s="316" t="s">
        <v>291</v>
      </c>
      <c r="C225" s="317"/>
      <c r="D225" s="317"/>
      <c r="E225" s="317"/>
      <c r="F225" s="237">
        <f>SUM(F226)</f>
        <v>1112.52</v>
      </c>
      <c r="G225" s="238">
        <f t="shared" ref="G225:H227" si="4">SUM(G226)</f>
        <v>800</v>
      </c>
      <c r="H225" s="323">
        <f t="shared" si="4"/>
        <v>750</v>
      </c>
      <c r="I225" s="324"/>
      <c r="J225" s="150">
        <f>SUM(H224/F224)*100</f>
        <v>173.49397590361446</v>
      </c>
      <c r="K225" s="151">
        <f>SUM(H225/G225)*100</f>
        <v>93.75</v>
      </c>
    </row>
    <row r="226" spans="1:11" x14ac:dyDescent="0.25">
      <c r="A226" s="88">
        <v>4</v>
      </c>
      <c r="B226" s="319" t="s">
        <v>5</v>
      </c>
      <c r="C226" s="320"/>
      <c r="D226" s="320"/>
      <c r="E226" s="320"/>
      <c r="F226" s="212">
        <f>SUM(F227)</f>
        <v>1112.52</v>
      </c>
      <c r="G226" s="181">
        <f t="shared" si="4"/>
        <v>800</v>
      </c>
      <c r="H226" s="321">
        <f t="shared" si="4"/>
        <v>750</v>
      </c>
      <c r="I226" s="321"/>
      <c r="J226" s="81"/>
      <c r="K226" s="82"/>
    </row>
    <row r="227" spans="1:11" x14ac:dyDescent="0.25">
      <c r="A227" s="172">
        <v>42</v>
      </c>
      <c r="B227" s="319" t="s">
        <v>58</v>
      </c>
      <c r="C227" s="320"/>
      <c r="D227" s="320"/>
      <c r="E227" s="320"/>
      <c r="F227" s="192">
        <f>SUM(F228)</f>
        <v>1112.52</v>
      </c>
      <c r="G227" s="181">
        <f t="shared" si="4"/>
        <v>800</v>
      </c>
      <c r="H227" s="321">
        <f t="shared" si="4"/>
        <v>750</v>
      </c>
      <c r="I227" s="321"/>
      <c r="J227" s="81"/>
      <c r="K227" s="82"/>
    </row>
    <row r="228" spans="1:11" x14ac:dyDescent="0.25">
      <c r="A228" s="170">
        <v>4241</v>
      </c>
      <c r="B228" s="325" t="s">
        <v>57</v>
      </c>
      <c r="C228" s="326"/>
      <c r="D228" s="326"/>
      <c r="E228" s="327"/>
      <c r="F228" s="248">
        <v>1112.52</v>
      </c>
      <c r="G228" s="85">
        <v>800</v>
      </c>
      <c r="H228" s="328">
        <v>750</v>
      </c>
      <c r="I228" s="329"/>
      <c r="J228" s="81"/>
      <c r="K228" s="82"/>
    </row>
    <row r="229" spans="1:11" ht="25.5" x14ac:dyDescent="0.25">
      <c r="A229" s="184" t="s">
        <v>314</v>
      </c>
      <c r="B229" s="312" t="s">
        <v>239</v>
      </c>
      <c r="C229" s="313"/>
      <c r="D229" s="313"/>
      <c r="E229" s="313"/>
      <c r="F229" s="233">
        <f>SUM(F230+F238+F243)</f>
        <v>0</v>
      </c>
      <c r="G229" s="233">
        <f>SUM(G230)</f>
        <v>687.5</v>
      </c>
      <c r="H229" s="314">
        <f>SUM(H230+H235+H238+H243)</f>
        <v>687.5</v>
      </c>
      <c r="I229" s="315"/>
      <c r="J229" s="122">
        <v>0</v>
      </c>
      <c r="K229" s="125">
        <f>SUM(H229/G229)*100</f>
        <v>100</v>
      </c>
    </row>
    <row r="230" spans="1:11" x14ac:dyDescent="0.25">
      <c r="A230" s="187" t="s">
        <v>199</v>
      </c>
      <c r="B230" s="316" t="s">
        <v>129</v>
      </c>
      <c r="C230" s="317"/>
      <c r="D230" s="317"/>
      <c r="E230" s="317"/>
      <c r="F230" s="237">
        <f>SUM(F231)</f>
        <v>0</v>
      </c>
      <c r="G230" s="238">
        <f>SUM(G231)</f>
        <v>687.5</v>
      </c>
      <c r="H230" s="318">
        <f>SUM(H231)</f>
        <v>687.5</v>
      </c>
      <c r="I230" s="318"/>
      <c r="J230" s="150"/>
      <c r="K230" s="151"/>
    </row>
    <row r="231" spans="1:11" x14ac:dyDescent="0.25">
      <c r="A231" s="88">
        <v>3</v>
      </c>
      <c r="B231" s="319" t="s">
        <v>3</v>
      </c>
      <c r="C231" s="320"/>
      <c r="D231" s="320"/>
      <c r="E231" s="320"/>
      <c r="F231" s="212">
        <f>SUM(F232)</f>
        <v>0</v>
      </c>
      <c r="G231" s="181">
        <v>687.5</v>
      </c>
      <c r="H231" s="321">
        <v>687.5</v>
      </c>
      <c r="I231" s="321"/>
      <c r="J231" s="81"/>
      <c r="K231" s="82"/>
    </row>
    <row r="232" spans="1:11" x14ac:dyDescent="0.25">
      <c r="A232" s="183">
        <v>32</v>
      </c>
      <c r="B232" s="319" t="s">
        <v>9</v>
      </c>
      <c r="C232" s="320"/>
      <c r="D232" s="320"/>
      <c r="E232" s="320"/>
      <c r="F232" s="212">
        <f>SUM(F233+F234)</f>
        <v>0</v>
      </c>
      <c r="G232" s="181">
        <v>687.5</v>
      </c>
      <c r="H232" s="321">
        <v>687.5</v>
      </c>
      <c r="I232" s="321"/>
      <c r="J232" s="81"/>
      <c r="K232" s="82"/>
    </row>
    <row r="233" spans="1:11" x14ac:dyDescent="0.25">
      <c r="A233" s="90">
        <v>3295</v>
      </c>
      <c r="B233" s="322" t="s">
        <v>85</v>
      </c>
      <c r="C233" s="320"/>
      <c r="D233" s="320"/>
      <c r="E233" s="320"/>
      <c r="F233" s="212">
        <v>0</v>
      </c>
      <c r="G233" s="181">
        <v>687</v>
      </c>
      <c r="H233" s="181">
        <v>687.5</v>
      </c>
      <c r="I233" s="181">
        <v>1037.5</v>
      </c>
      <c r="J233" s="81"/>
      <c r="K233" s="82"/>
    </row>
  </sheetData>
  <mergeCells count="408">
    <mergeCell ref="B87:E87"/>
    <mergeCell ref="B106:E106"/>
    <mergeCell ref="H106:I106"/>
    <mergeCell ref="B148:E148"/>
    <mergeCell ref="H148:I148"/>
    <mergeCell ref="B92:E92"/>
    <mergeCell ref="H92:I92"/>
    <mergeCell ref="B95:E95"/>
    <mergeCell ref="H95:I95"/>
    <mergeCell ref="B89:E89"/>
    <mergeCell ref="H89:I89"/>
    <mergeCell ref="B90:E90"/>
    <mergeCell ref="H90:I90"/>
    <mergeCell ref="B91:E91"/>
    <mergeCell ref="H91:I91"/>
    <mergeCell ref="B99:E99"/>
    <mergeCell ref="H99:I99"/>
    <mergeCell ref="H100:I100"/>
    <mergeCell ref="B101:E101"/>
    <mergeCell ref="H101:I101"/>
    <mergeCell ref="B96:E96"/>
    <mergeCell ref="H96:I96"/>
    <mergeCell ref="B97:E97"/>
    <mergeCell ref="H97:I97"/>
    <mergeCell ref="B10:E10"/>
    <mergeCell ref="H10:I10"/>
    <mergeCell ref="B11:E11"/>
    <mergeCell ref="H11:I11"/>
    <mergeCell ref="B12:E12"/>
    <mergeCell ref="H12:I12"/>
    <mergeCell ref="A3:J3"/>
    <mergeCell ref="C4:G4"/>
    <mergeCell ref="A5:E5"/>
    <mergeCell ref="H5:I5"/>
    <mergeCell ref="B6:E6"/>
    <mergeCell ref="H6:I6"/>
    <mergeCell ref="B8:E8"/>
    <mergeCell ref="B9:E9"/>
    <mergeCell ref="B7:E7"/>
    <mergeCell ref="H7:I7"/>
    <mergeCell ref="H8:I8"/>
    <mergeCell ref="H9:I9"/>
    <mergeCell ref="B16:E16"/>
    <mergeCell ref="H16:I16"/>
    <mergeCell ref="B17:E17"/>
    <mergeCell ref="H17:I17"/>
    <mergeCell ref="B18:E18"/>
    <mergeCell ref="H18:I18"/>
    <mergeCell ref="B13:E13"/>
    <mergeCell ref="H13:I13"/>
    <mergeCell ref="B14:E14"/>
    <mergeCell ref="H14:I14"/>
    <mergeCell ref="B15:E15"/>
    <mergeCell ref="H15:I15"/>
    <mergeCell ref="H22:I22"/>
    <mergeCell ref="B24:E24"/>
    <mergeCell ref="B25:E25"/>
    <mergeCell ref="B26:E26"/>
    <mergeCell ref="B27:E27"/>
    <mergeCell ref="H27:I27"/>
    <mergeCell ref="H19:I19"/>
    <mergeCell ref="B20:E20"/>
    <mergeCell ref="H20:I20"/>
    <mergeCell ref="B21:E21"/>
    <mergeCell ref="H21:I21"/>
    <mergeCell ref="B19:E19"/>
    <mergeCell ref="B22:E22"/>
    <mergeCell ref="B23:E23"/>
    <mergeCell ref="B31:E31"/>
    <mergeCell ref="H31:I31"/>
    <mergeCell ref="B35:E35"/>
    <mergeCell ref="H35:I35"/>
    <mergeCell ref="B36:E36"/>
    <mergeCell ref="H36:I36"/>
    <mergeCell ref="B28:E28"/>
    <mergeCell ref="H28:I28"/>
    <mergeCell ref="B29:E29"/>
    <mergeCell ref="H29:I29"/>
    <mergeCell ref="B30:E30"/>
    <mergeCell ref="H30:I30"/>
    <mergeCell ref="B32:E32"/>
    <mergeCell ref="B33:E33"/>
    <mergeCell ref="B34:E34"/>
    <mergeCell ref="B40:E40"/>
    <mergeCell ref="H40:I40"/>
    <mergeCell ref="B41:E41"/>
    <mergeCell ref="H41:I41"/>
    <mergeCell ref="B48:E48"/>
    <mergeCell ref="H48:I48"/>
    <mergeCell ref="B37:E37"/>
    <mergeCell ref="H37:I37"/>
    <mergeCell ref="B38:E38"/>
    <mergeCell ref="H38:I38"/>
    <mergeCell ref="B39:E39"/>
    <mergeCell ref="H39:I39"/>
    <mergeCell ref="B42:E42"/>
    <mergeCell ref="H42:I42"/>
    <mergeCell ref="B43:E43"/>
    <mergeCell ref="H43:I43"/>
    <mergeCell ref="B44:E44"/>
    <mergeCell ref="H44:I44"/>
    <mergeCell ref="B45:E45"/>
    <mergeCell ref="H45:I45"/>
    <mergeCell ref="B46:E46"/>
    <mergeCell ref="H46:I46"/>
    <mergeCell ref="B47:E47"/>
    <mergeCell ref="H47:I47"/>
    <mergeCell ref="B52:E52"/>
    <mergeCell ref="H52:I52"/>
    <mergeCell ref="B53:E53"/>
    <mergeCell ref="B49:E49"/>
    <mergeCell ref="H49:I49"/>
    <mergeCell ref="B50:E50"/>
    <mergeCell ref="H50:I50"/>
    <mergeCell ref="B51:E51"/>
    <mergeCell ref="H51:I51"/>
    <mergeCell ref="H57:I57"/>
    <mergeCell ref="B58:E58"/>
    <mergeCell ref="H58:I58"/>
    <mergeCell ref="B59:E59"/>
    <mergeCell ref="H59:I59"/>
    <mergeCell ref="B55:E55"/>
    <mergeCell ref="H55:I55"/>
    <mergeCell ref="B56:E56"/>
    <mergeCell ref="H56:I56"/>
    <mergeCell ref="B54:E54"/>
    <mergeCell ref="B79:E79"/>
    <mergeCell ref="H79:I79"/>
    <mergeCell ref="B80:E80"/>
    <mergeCell ref="H80:I80"/>
    <mergeCell ref="B81:E81"/>
    <mergeCell ref="H81:I81"/>
    <mergeCell ref="B60:E60"/>
    <mergeCell ref="H60:I60"/>
    <mergeCell ref="B61:E61"/>
    <mergeCell ref="H61:I61"/>
    <mergeCell ref="B78:E78"/>
    <mergeCell ref="H78:I78"/>
    <mergeCell ref="B62:E62"/>
    <mergeCell ref="H62:I62"/>
    <mergeCell ref="B63:E63"/>
    <mergeCell ref="H63:I63"/>
    <mergeCell ref="B64:E64"/>
    <mergeCell ref="H64:I64"/>
    <mergeCell ref="B65:E65"/>
    <mergeCell ref="H65:I65"/>
    <mergeCell ref="B66:E66"/>
    <mergeCell ref="H66:I66"/>
    <mergeCell ref="B57:E57"/>
    <mergeCell ref="B67:E67"/>
    <mergeCell ref="H67:I67"/>
    <mergeCell ref="B85:E85"/>
    <mergeCell ref="H85:I85"/>
    <mergeCell ref="B86:E86"/>
    <mergeCell ref="H86:I86"/>
    <mergeCell ref="B88:E88"/>
    <mergeCell ref="H88:I88"/>
    <mergeCell ref="B82:E82"/>
    <mergeCell ref="H82:I82"/>
    <mergeCell ref="B83:E83"/>
    <mergeCell ref="H83:I83"/>
    <mergeCell ref="B84:E84"/>
    <mergeCell ref="B68:E68"/>
    <mergeCell ref="H68:I68"/>
    <mergeCell ref="B69:E69"/>
    <mergeCell ref="H69:I69"/>
    <mergeCell ref="B70:E70"/>
    <mergeCell ref="H70:I70"/>
    <mergeCell ref="B72:E72"/>
    <mergeCell ref="H72:I72"/>
    <mergeCell ref="B73:E73"/>
    <mergeCell ref="H73:I73"/>
    <mergeCell ref="B74:E74"/>
    <mergeCell ref="B98:E98"/>
    <mergeCell ref="H98:I98"/>
    <mergeCell ref="B100:E100"/>
    <mergeCell ref="B105:E105"/>
    <mergeCell ref="H105:I105"/>
    <mergeCell ref="B107:E107"/>
    <mergeCell ref="H107:I107"/>
    <mergeCell ref="B108:E108"/>
    <mergeCell ref="H108:I108"/>
    <mergeCell ref="B102:E102"/>
    <mergeCell ref="H102:I102"/>
    <mergeCell ref="B103:E103"/>
    <mergeCell ref="H103:I103"/>
    <mergeCell ref="B104:E104"/>
    <mergeCell ref="H104:I104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6:E126"/>
    <mergeCell ref="H126:I126"/>
    <mergeCell ref="B127:E127"/>
    <mergeCell ref="H127:I127"/>
    <mergeCell ref="B128:E128"/>
    <mergeCell ref="H128:I128"/>
    <mergeCell ref="B121:E121"/>
    <mergeCell ref="B122:E122"/>
    <mergeCell ref="H122:I122"/>
    <mergeCell ref="B125:E125"/>
    <mergeCell ref="H125:I125"/>
    <mergeCell ref="B123:E123"/>
    <mergeCell ref="B124:E124"/>
    <mergeCell ref="B132:E132"/>
    <mergeCell ref="H132:I132"/>
    <mergeCell ref="B133:E133"/>
    <mergeCell ref="H133:I133"/>
    <mergeCell ref="B134:E134"/>
    <mergeCell ref="H134:I134"/>
    <mergeCell ref="B129:E129"/>
    <mergeCell ref="H129:I129"/>
    <mergeCell ref="B130:E130"/>
    <mergeCell ref="H130:I130"/>
    <mergeCell ref="B131:E131"/>
    <mergeCell ref="H131:I131"/>
    <mergeCell ref="B137:E137"/>
    <mergeCell ref="H137:I137"/>
    <mergeCell ref="B138:E138"/>
    <mergeCell ref="H138:I138"/>
    <mergeCell ref="B139:E139"/>
    <mergeCell ref="H139:I139"/>
    <mergeCell ref="B135:E135"/>
    <mergeCell ref="H135:I135"/>
    <mergeCell ref="B136:E136"/>
    <mergeCell ref="H136:I136"/>
    <mergeCell ref="B144:E144"/>
    <mergeCell ref="H144:I144"/>
    <mergeCell ref="B145:E145"/>
    <mergeCell ref="H145:I145"/>
    <mergeCell ref="B146:E146"/>
    <mergeCell ref="H146:I146"/>
    <mergeCell ref="B140:E140"/>
    <mergeCell ref="H140:I140"/>
    <mergeCell ref="B141:E141"/>
    <mergeCell ref="H141:I141"/>
    <mergeCell ref="B143:E143"/>
    <mergeCell ref="H143:I143"/>
    <mergeCell ref="B142:E142"/>
    <mergeCell ref="B147:E147"/>
    <mergeCell ref="H147:I147"/>
    <mergeCell ref="B150:E150"/>
    <mergeCell ref="H150:I150"/>
    <mergeCell ref="B153:E153"/>
    <mergeCell ref="B149:E149"/>
    <mergeCell ref="H149:I149"/>
    <mergeCell ref="B154:E154"/>
    <mergeCell ref="B155:E155"/>
    <mergeCell ref="B164:E164"/>
    <mergeCell ref="B165:E165"/>
    <mergeCell ref="B168:E168"/>
    <mergeCell ref="B173:E173"/>
    <mergeCell ref="B151:E151"/>
    <mergeCell ref="H151:I151"/>
    <mergeCell ref="B152:E152"/>
    <mergeCell ref="H152:I152"/>
    <mergeCell ref="B156:E156"/>
    <mergeCell ref="H156:I156"/>
    <mergeCell ref="B175:E175"/>
    <mergeCell ref="H175:I175"/>
    <mergeCell ref="B176:E176"/>
    <mergeCell ref="H176:I176"/>
    <mergeCell ref="B177:E177"/>
    <mergeCell ref="H177:I177"/>
    <mergeCell ref="B157:E157"/>
    <mergeCell ref="H157:I157"/>
    <mergeCell ref="B169:E169"/>
    <mergeCell ref="H169:I169"/>
    <mergeCell ref="B171:E171"/>
    <mergeCell ref="B174:E174"/>
    <mergeCell ref="H174:I174"/>
    <mergeCell ref="B158:E158"/>
    <mergeCell ref="B162:E162"/>
    <mergeCell ref="B161:E161"/>
    <mergeCell ref="B163:E163"/>
    <mergeCell ref="B166:E166"/>
    <mergeCell ref="B167:E167"/>
    <mergeCell ref="B170:E170"/>
    <mergeCell ref="B172:E172"/>
    <mergeCell ref="H172:I172"/>
    <mergeCell ref="B159:E159"/>
    <mergeCell ref="B160:E160"/>
    <mergeCell ref="B181:E181"/>
    <mergeCell ref="H181:I181"/>
    <mergeCell ref="B182:E182"/>
    <mergeCell ref="H182:I182"/>
    <mergeCell ref="B183:E183"/>
    <mergeCell ref="H183:I183"/>
    <mergeCell ref="B185:E185"/>
    <mergeCell ref="B178:E178"/>
    <mergeCell ref="H178:I178"/>
    <mergeCell ref="B179:E179"/>
    <mergeCell ref="H179:I179"/>
    <mergeCell ref="B180:E180"/>
    <mergeCell ref="H180:I180"/>
    <mergeCell ref="B192:E192"/>
    <mergeCell ref="H192:I192"/>
    <mergeCell ref="B193:E193"/>
    <mergeCell ref="H193:I193"/>
    <mergeCell ref="B194:E194"/>
    <mergeCell ref="H194:I194"/>
    <mergeCell ref="B191:E191"/>
    <mergeCell ref="H191:I191"/>
    <mergeCell ref="B184:E184"/>
    <mergeCell ref="B186:E186"/>
    <mergeCell ref="B189:E189"/>
    <mergeCell ref="B190:E190"/>
    <mergeCell ref="H190:I190"/>
    <mergeCell ref="B187:E187"/>
    <mergeCell ref="B188:E188"/>
    <mergeCell ref="B199:E199"/>
    <mergeCell ref="H199:I199"/>
    <mergeCell ref="B200:E200"/>
    <mergeCell ref="H200:I200"/>
    <mergeCell ref="B201:E201"/>
    <mergeCell ref="H201:I201"/>
    <mergeCell ref="B195:E195"/>
    <mergeCell ref="H195:I195"/>
    <mergeCell ref="B196:E196"/>
    <mergeCell ref="B197:E197"/>
    <mergeCell ref="B198:E198"/>
    <mergeCell ref="B209:E209"/>
    <mergeCell ref="H209:I209"/>
    <mergeCell ref="B210:E210"/>
    <mergeCell ref="H210:I210"/>
    <mergeCell ref="B202:E202"/>
    <mergeCell ref="H202:I202"/>
    <mergeCell ref="B203:E203"/>
    <mergeCell ref="H203:I203"/>
    <mergeCell ref="B204:E204"/>
    <mergeCell ref="B71:E71"/>
    <mergeCell ref="B75:E75"/>
    <mergeCell ref="B76:E76"/>
    <mergeCell ref="B77:E77"/>
    <mergeCell ref="B220:E220"/>
    <mergeCell ref="H220:I220"/>
    <mergeCell ref="B221:E221"/>
    <mergeCell ref="H221:I221"/>
    <mergeCell ref="B222:E222"/>
    <mergeCell ref="H222:I222"/>
    <mergeCell ref="B217:E217"/>
    <mergeCell ref="H217:I217"/>
    <mergeCell ref="B219:E219"/>
    <mergeCell ref="H219:I219"/>
    <mergeCell ref="B214:E214"/>
    <mergeCell ref="H214:I214"/>
    <mergeCell ref="B215:E215"/>
    <mergeCell ref="H215:I215"/>
    <mergeCell ref="B216:E216"/>
    <mergeCell ref="H216:I216"/>
    <mergeCell ref="B218:E218"/>
    <mergeCell ref="B211:E211"/>
    <mergeCell ref="H211:I211"/>
    <mergeCell ref="B212:E212"/>
    <mergeCell ref="B225:E225"/>
    <mergeCell ref="H225:I225"/>
    <mergeCell ref="B226:E226"/>
    <mergeCell ref="H226:I226"/>
    <mergeCell ref="B227:E227"/>
    <mergeCell ref="H227:I227"/>
    <mergeCell ref="B228:E228"/>
    <mergeCell ref="H228:I228"/>
    <mergeCell ref="B93:E93"/>
    <mergeCell ref="B94:E94"/>
    <mergeCell ref="B206:E206"/>
    <mergeCell ref="H206:I206"/>
    <mergeCell ref="B207:E207"/>
    <mergeCell ref="H207:I207"/>
    <mergeCell ref="B208:E208"/>
    <mergeCell ref="H208:I208"/>
    <mergeCell ref="B223:E223"/>
    <mergeCell ref="H223:I223"/>
    <mergeCell ref="B224:E224"/>
    <mergeCell ref="H212:I212"/>
    <mergeCell ref="B213:E213"/>
    <mergeCell ref="H213:I213"/>
    <mergeCell ref="B205:E205"/>
    <mergeCell ref="H205:I205"/>
    <mergeCell ref="B229:E229"/>
    <mergeCell ref="H229:I229"/>
    <mergeCell ref="B230:E230"/>
    <mergeCell ref="H230:I230"/>
    <mergeCell ref="B231:E231"/>
    <mergeCell ref="H231:I231"/>
    <mergeCell ref="B232:E232"/>
    <mergeCell ref="H232:I232"/>
    <mergeCell ref="B233:E233"/>
  </mergeCells>
  <pageMargins left="0.7" right="0.7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="68" zoomScaleNormal="68" workbookViewId="0">
      <selection activeCell="E9" sqref="E9"/>
    </sheetView>
  </sheetViews>
  <sheetFormatPr defaultRowHeight="15" x14ac:dyDescent="0.25"/>
  <cols>
    <col min="1" max="1" width="6" customWidth="1"/>
    <col min="2" max="2" width="8.42578125" customWidth="1"/>
    <col min="3" max="3" width="39.42578125" customWidth="1"/>
    <col min="4" max="4" width="15.7109375" customWidth="1"/>
    <col min="5" max="5" width="15" customWidth="1"/>
    <col min="6" max="6" width="18.28515625" customWidth="1"/>
    <col min="7" max="7" width="14.140625" customWidth="1"/>
  </cols>
  <sheetData>
    <row r="1" spans="1:9" ht="21" x14ac:dyDescent="0.35">
      <c r="A1" s="261" t="s">
        <v>106</v>
      </c>
      <c r="B1" s="164"/>
      <c r="C1" s="164"/>
      <c r="D1" s="164"/>
      <c r="E1" s="164"/>
      <c r="F1" s="164"/>
      <c r="G1" s="164"/>
      <c r="H1" s="164"/>
      <c r="I1" s="251"/>
    </row>
    <row r="2" spans="1:9" ht="21" x14ac:dyDescent="0.35">
      <c r="A2" s="261"/>
      <c r="B2" s="164"/>
      <c r="C2" s="164"/>
      <c r="D2" s="164"/>
      <c r="E2" s="164"/>
      <c r="F2" s="164"/>
      <c r="G2" s="164"/>
      <c r="H2" s="164"/>
      <c r="I2" s="262"/>
    </row>
    <row r="3" spans="1:9" ht="15.75" x14ac:dyDescent="0.25">
      <c r="A3" s="307" t="s">
        <v>256</v>
      </c>
      <c r="B3" s="307"/>
      <c r="C3" s="307"/>
      <c r="D3" s="307"/>
      <c r="E3" s="307"/>
      <c r="F3" s="307"/>
      <c r="G3" s="307"/>
      <c r="H3" s="307"/>
      <c r="I3" s="262"/>
    </row>
    <row r="4" spans="1:9" x14ac:dyDescent="0.25">
      <c r="A4" s="262"/>
      <c r="B4" s="262"/>
      <c r="C4" s="262"/>
      <c r="D4" s="262"/>
      <c r="E4" s="262"/>
      <c r="F4" s="262"/>
      <c r="G4" s="262"/>
      <c r="H4" s="262"/>
      <c r="I4" s="262"/>
    </row>
    <row r="5" spans="1:9" ht="57" customHeight="1" x14ac:dyDescent="0.25">
      <c r="A5" s="299" t="s">
        <v>6</v>
      </c>
      <c r="B5" s="300"/>
      <c r="C5" s="301"/>
      <c r="D5" s="21" t="s">
        <v>215</v>
      </c>
      <c r="E5" s="21" t="s">
        <v>267</v>
      </c>
      <c r="F5" s="21" t="s">
        <v>269</v>
      </c>
      <c r="G5" s="21" t="s">
        <v>270</v>
      </c>
      <c r="H5" s="40" t="s">
        <v>10</v>
      </c>
      <c r="I5" s="40" t="s">
        <v>10</v>
      </c>
    </row>
    <row r="6" spans="1:9" ht="11.25" customHeight="1" x14ac:dyDescent="0.25">
      <c r="A6" s="379"/>
      <c r="B6" s="379"/>
      <c r="C6" s="380"/>
      <c r="D6" s="15">
        <v>2</v>
      </c>
      <c r="E6" s="15">
        <v>3</v>
      </c>
      <c r="F6" s="15">
        <v>4</v>
      </c>
      <c r="G6" s="15">
        <v>5</v>
      </c>
      <c r="H6" s="144" t="s">
        <v>12</v>
      </c>
      <c r="I6" s="144" t="s">
        <v>13</v>
      </c>
    </row>
    <row r="7" spans="1:9" ht="15" customHeight="1" x14ac:dyDescent="0.25">
      <c r="A7" s="106"/>
      <c r="B7" s="106"/>
      <c r="C7" s="106" t="s">
        <v>258</v>
      </c>
      <c r="D7" s="107">
        <f>SUM(D8+D11+D14)</f>
        <v>4735.88</v>
      </c>
      <c r="E7" s="215">
        <f>SUM(E8+E11+E14)</f>
        <v>0</v>
      </c>
      <c r="F7" s="215">
        <f>SUM(F14+F11+F8)</f>
        <v>17032.740000000002</v>
      </c>
      <c r="G7" s="107">
        <f>SUM(G8+G11+G14)</f>
        <v>10509.78</v>
      </c>
      <c r="H7" s="145">
        <f t="shared" ref="H7:H11" si="0">IFERROR(G7/D7*100,"")</f>
        <v>221.91820738701148</v>
      </c>
      <c r="I7" s="145">
        <f>SUM(G7/F7)*100</f>
        <v>61.703401801471749</v>
      </c>
    </row>
    <row r="8" spans="1:9" x14ac:dyDescent="0.25">
      <c r="A8" s="111"/>
      <c r="B8" s="111"/>
      <c r="C8" s="136" t="s">
        <v>73</v>
      </c>
      <c r="D8" s="221">
        <v>5.79</v>
      </c>
      <c r="E8" s="221">
        <v>0</v>
      </c>
      <c r="F8" s="221">
        <f>SUM(F9)</f>
        <v>73.77</v>
      </c>
      <c r="G8" s="221">
        <f>SUM(G10)</f>
        <v>0</v>
      </c>
      <c r="H8" s="132">
        <f t="shared" si="0"/>
        <v>0</v>
      </c>
      <c r="I8" s="132">
        <f>SUM(G8/F8)*100</f>
        <v>0</v>
      </c>
    </row>
    <row r="9" spans="1:9" x14ac:dyDescent="0.25">
      <c r="A9" s="4">
        <v>93</v>
      </c>
      <c r="B9" s="4">
        <v>922</v>
      </c>
      <c r="C9" s="4" t="s">
        <v>259</v>
      </c>
      <c r="D9" s="196">
        <v>5.79</v>
      </c>
      <c r="E9" s="196">
        <v>0</v>
      </c>
      <c r="F9" s="196">
        <v>73.77</v>
      </c>
      <c r="G9" s="196">
        <v>0</v>
      </c>
      <c r="H9" s="147"/>
      <c r="I9" s="147"/>
    </row>
    <row r="10" spans="1:9" x14ac:dyDescent="0.25">
      <c r="A10" s="5"/>
      <c r="B10" s="5">
        <v>9221</v>
      </c>
      <c r="C10" s="7" t="s">
        <v>257</v>
      </c>
      <c r="D10" s="212">
        <v>5.79</v>
      </c>
      <c r="E10" s="192">
        <v>0</v>
      </c>
      <c r="F10" s="192">
        <v>73.77</v>
      </c>
      <c r="G10" s="212">
        <v>0</v>
      </c>
      <c r="H10" s="147"/>
      <c r="I10" s="65"/>
    </row>
    <row r="11" spans="1:9" ht="24" customHeight="1" x14ac:dyDescent="0.25">
      <c r="A11" s="104"/>
      <c r="B11" s="104"/>
      <c r="C11" s="113" t="s">
        <v>76</v>
      </c>
      <c r="D11" s="189">
        <f>SUM(D12+D15)</f>
        <v>4730.09</v>
      </c>
      <c r="E11" s="189">
        <v>0</v>
      </c>
      <c r="F11" s="189">
        <f>SUM(F12)</f>
        <v>11802.14</v>
      </c>
      <c r="G11" s="189">
        <f>SUM(G13)</f>
        <v>9969.7800000000007</v>
      </c>
      <c r="H11" s="132">
        <f t="shared" si="0"/>
        <v>210.77357936106927</v>
      </c>
      <c r="I11" s="132">
        <f>SUM(G11/F11)*100</f>
        <v>84.474341094072784</v>
      </c>
    </row>
    <row r="12" spans="1:9" x14ac:dyDescent="0.25">
      <c r="A12" s="4">
        <v>94</v>
      </c>
      <c r="B12" s="4">
        <v>922</v>
      </c>
      <c r="C12" s="4" t="s">
        <v>259</v>
      </c>
      <c r="D12" s="196">
        <v>4730.09</v>
      </c>
      <c r="E12" s="196">
        <f>E13</f>
        <v>0</v>
      </c>
      <c r="F12" s="196">
        <v>11802.14</v>
      </c>
      <c r="G12" s="196">
        <v>9969.7800000000007</v>
      </c>
      <c r="H12" s="147"/>
      <c r="I12" s="147" t="str">
        <f>IFERROR(G12/E12*100,"")</f>
        <v/>
      </c>
    </row>
    <row r="13" spans="1:9" x14ac:dyDescent="0.25">
      <c r="A13" s="5"/>
      <c r="B13" s="5">
        <v>9221</v>
      </c>
      <c r="C13" s="7" t="s">
        <v>257</v>
      </c>
      <c r="D13" s="212">
        <v>4730.09</v>
      </c>
      <c r="E13" s="192">
        <v>0</v>
      </c>
      <c r="F13" s="192">
        <v>11802.14</v>
      </c>
      <c r="G13" s="212">
        <v>9969.7800000000007</v>
      </c>
      <c r="H13" s="147"/>
      <c r="I13" s="65" t="str">
        <f>IFERROR(G13/E13*100,"")</f>
        <v/>
      </c>
    </row>
    <row r="14" spans="1:9" ht="17.25" customHeight="1" x14ac:dyDescent="0.25">
      <c r="A14" s="104"/>
      <c r="B14" s="104"/>
      <c r="C14" s="104" t="s">
        <v>217</v>
      </c>
      <c r="D14" s="189">
        <f>SUM(D15)</f>
        <v>0</v>
      </c>
      <c r="E14" s="189">
        <f>SUM(E15)</f>
        <v>0</v>
      </c>
      <c r="F14" s="189">
        <f>SUM(F15)</f>
        <v>5156.83</v>
      </c>
      <c r="G14" s="189">
        <f>SUM(G16)</f>
        <v>540</v>
      </c>
      <c r="H14" s="132"/>
      <c r="I14" s="132">
        <f>SUM(G14/F14)*100</f>
        <v>10.471549382081628</v>
      </c>
    </row>
    <row r="15" spans="1:9" x14ac:dyDescent="0.25">
      <c r="A15" s="14">
        <v>95</v>
      </c>
      <c r="B15" s="14">
        <v>922</v>
      </c>
      <c r="C15" s="4" t="s">
        <v>259</v>
      </c>
      <c r="D15" s="229">
        <v>0</v>
      </c>
      <c r="E15" s="196">
        <v>0</v>
      </c>
      <c r="F15" s="196">
        <v>5156.83</v>
      </c>
      <c r="G15" s="229">
        <v>540</v>
      </c>
      <c r="H15" s="147"/>
      <c r="I15" s="249"/>
    </row>
    <row r="16" spans="1:9" x14ac:dyDescent="0.25">
      <c r="A16" s="139"/>
      <c r="B16" s="140">
        <v>9221</v>
      </c>
      <c r="C16" s="7" t="s">
        <v>257</v>
      </c>
      <c r="D16" s="61">
        <v>0</v>
      </c>
      <c r="E16" s="61">
        <v>0</v>
      </c>
      <c r="F16" s="61">
        <v>5156.83</v>
      </c>
      <c r="G16" s="61">
        <v>540</v>
      </c>
      <c r="H16" s="147"/>
      <c r="I16" s="212"/>
    </row>
  </sheetData>
  <mergeCells count="3">
    <mergeCell ref="A3:H3"/>
    <mergeCell ref="A5:C5"/>
    <mergeCell ref="A6:C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prema izvoru</vt:lpstr>
      <vt:lpstr>Rashodi prema funkcijskoj kl. </vt:lpstr>
      <vt:lpstr>Rashodi po programskoj kl.</vt:lpstr>
      <vt:lpstr>II.Posebni dio</vt:lpstr>
      <vt:lpstr>Korištenje prenesenog viška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2026-02-23T13:23:33Z</cp:lastPrinted>
  <dcterms:created xsi:type="dcterms:W3CDTF">2022-08-12T12:51:27Z</dcterms:created>
  <dcterms:modified xsi:type="dcterms:W3CDTF">2026-02-24T16:50:36Z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