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ERIODIČNI IZVJEŠTAJI\2025\"/>
    </mc:Choice>
  </mc:AlternateContent>
  <bookViews>
    <workbookView xWindow="0" yWindow="0" windowWidth="17280" windowHeight="8940"/>
  </bookViews>
  <sheets>
    <sheet name="SAŽETAK" sheetId="1" r:id="rId1"/>
    <sheet name=" Račun prihoda i rashoda" sheetId="3" r:id="rId2"/>
    <sheet name="Prihodi i rashodi prema izvoru" sheetId="13" r:id="rId3"/>
    <sheet name="Rashodi prema funkcijskoj kl. " sheetId="11" r:id="rId4"/>
    <sheet name="Rashodi po programskoj kl." sheetId="15" r:id="rId5"/>
    <sheet name="II.Posebni dio" sheetId="14" r:id="rId6"/>
    <sheet name="Korištenje prenesenog viška" sheetId="1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6" l="1"/>
  <c r="G17" i="16" s="1"/>
  <c r="F18" i="16"/>
  <c r="F17" i="16"/>
  <c r="E17" i="16"/>
  <c r="D17" i="16"/>
  <c r="G15" i="16"/>
  <c r="F15" i="16"/>
  <c r="F14" i="16" s="1"/>
  <c r="F7" i="16" s="1"/>
  <c r="E15" i="16"/>
  <c r="D15" i="16"/>
  <c r="D14" i="16" s="1"/>
  <c r="D7" i="16" s="1"/>
  <c r="G14" i="16"/>
  <c r="G12" i="16"/>
  <c r="G11" i="16" s="1"/>
  <c r="F12" i="16"/>
  <c r="F11" i="16" s="1"/>
  <c r="D12" i="16"/>
  <c r="D11" i="16"/>
  <c r="G9" i="16"/>
  <c r="G8" i="16"/>
  <c r="E7" i="16"/>
  <c r="G187" i="14"/>
  <c r="F187" i="14"/>
  <c r="H186" i="14"/>
  <c r="H185" i="14" s="1"/>
  <c r="G186" i="14"/>
  <c r="F186" i="14"/>
  <c r="G185" i="14"/>
  <c r="F185" i="14"/>
  <c r="F183" i="14"/>
  <c r="H182" i="14"/>
  <c r="H181" i="14" s="1"/>
  <c r="G182" i="14"/>
  <c r="G181" i="14" s="1"/>
  <c r="F182" i="14"/>
  <c r="F181" i="14"/>
  <c r="H178" i="14"/>
  <c r="H177" i="14" s="1"/>
  <c r="G177" i="14"/>
  <c r="G176" i="14" s="1"/>
  <c r="G175" i="14" s="1"/>
  <c r="F176" i="14"/>
  <c r="F175" i="14" s="1"/>
  <c r="H172" i="14"/>
  <c r="K172" i="14" s="1"/>
  <c r="G171" i="14"/>
  <c r="G170" i="14"/>
  <c r="F170" i="14"/>
  <c r="K168" i="14"/>
  <c r="H168" i="14"/>
  <c r="H167" i="14" s="1"/>
  <c r="G168" i="14"/>
  <c r="G167" i="14" s="1"/>
  <c r="K166" i="14"/>
  <c r="H160" i="14"/>
  <c r="H159" i="14" s="1"/>
  <c r="H158" i="14" s="1"/>
  <c r="H157" i="14" s="1"/>
  <c r="G159" i="14"/>
  <c r="G158" i="14" s="1"/>
  <c r="G157" i="14" s="1"/>
  <c r="G156" i="14" s="1"/>
  <c r="F159" i="14"/>
  <c r="F158" i="14" s="1"/>
  <c r="F157" i="14"/>
  <c r="F156" i="14" s="1"/>
  <c r="H154" i="14"/>
  <c r="G154" i="14"/>
  <c r="G138" i="14" s="1"/>
  <c r="G137" i="14" s="1"/>
  <c r="F154" i="14"/>
  <c r="F138" i="14" s="1"/>
  <c r="F137" i="14" s="1"/>
  <c r="F136" i="14" s="1"/>
  <c r="H144" i="14"/>
  <c r="H139" i="14"/>
  <c r="H138" i="14" s="1"/>
  <c r="H137" i="14" s="1"/>
  <c r="H120" i="14"/>
  <c r="K120" i="14" s="1"/>
  <c r="G119" i="14"/>
  <c r="G118" i="14"/>
  <c r="H116" i="14"/>
  <c r="K108" i="14"/>
  <c r="H108" i="14"/>
  <c r="H107" i="14" s="1"/>
  <c r="G107" i="14"/>
  <c r="G106" i="14" s="1"/>
  <c r="F107" i="14"/>
  <c r="F106" i="14" s="1"/>
  <c r="F105" i="14" s="1"/>
  <c r="H78" i="14"/>
  <c r="H77" i="14" s="1"/>
  <c r="G77" i="14"/>
  <c r="G76" i="14" s="1"/>
  <c r="G75" i="14" s="1"/>
  <c r="G74" i="14" s="1"/>
  <c r="F76" i="14"/>
  <c r="F74" i="14" s="1"/>
  <c r="G70" i="14"/>
  <c r="G69" i="14" s="1"/>
  <c r="H69" i="14"/>
  <c r="K69" i="14" s="1"/>
  <c r="K67" i="14"/>
  <c r="J67" i="14"/>
  <c r="F67" i="14"/>
  <c r="F66" i="14" s="1"/>
  <c r="G60" i="14"/>
  <c r="G59" i="14" s="1"/>
  <c r="G58" i="14" s="1"/>
  <c r="H54" i="14"/>
  <c r="H53" i="14"/>
  <c r="H52" i="14" s="1"/>
  <c r="H51" i="14" s="1"/>
  <c r="G51" i="14"/>
  <c r="F51" i="14"/>
  <c r="F50" i="14" s="1"/>
  <c r="F49" i="14" s="1"/>
  <c r="G50" i="14"/>
  <c r="G49" i="14" s="1"/>
  <c r="J44" i="14"/>
  <c r="G44" i="14"/>
  <c r="G43" i="14" s="1"/>
  <c r="F44" i="14"/>
  <c r="F43" i="14" s="1"/>
  <c r="H43" i="14"/>
  <c r="H42" i="14"/>
  <c r="H33" i="14"/>
  <c r="H32" i="14"/>
  <c r="H31" i="14"/>
  <c r="J31" i="14" s="1"/>
  <c r="H30" i="14"/>
  <c r="K30" i="14" s="1"/>
  <c r="G29" i="14"/>
  <c r="F29" i="14"/>
  <c r="K22" i="14"/>
  <c r="F22" i="14"/>
  <c r="J22" i="14" s="1"/>
  <c r="K21" i="14"/>
  <c r="H16" i="14"/>
  <c r="H15" i="14" s="1"/>
  <c r="H14" i="14" s="1"/>
  <c r="H13" i="14" s="1"/>
  <c r="G14" i="14"/>
  <c r="F14" i="14"/>
  <c r="F13" i="14" s="1"/>
  <c r="G13" i="14"/>
  <c r="G12" i="14" s="1"/>
  <c r="F16" i="15"/>
  <c r="H15" i="15"/>
  <c r="G15" i="15"/>
  <c r="H14" i="15"/>
  <c r="G14" i="15"/>
  <c r="H13" i="15"/>
  <c r="G13" i="15"/>
  <c r="H12" i="15"/>
  <c r="G12" i="15"/>
  <c r="H9" i="15"/>
  <c r="G9" i="15"/>
  <c r="H8" i="15"/>
  <c r="G8" i="15"/>
  <c r="F7" i="15"/>
  <c r="H7" i="15" s="1"/>
  <c r="E7" i="15"/>
  <c r="D7" i="15"/>
  <c r="C7" i="15"/>
  <c r="G7" i="15" s="1"/>
  <c r="G20" i="11"/>
  <c r="G19" i="11"/>
  <c r="G18" i="11"/>
  <c r="F18" i="11"/>
  <c r="G17" i="11"/>
  <c r="E16" i="11"/>
  <c r="E8" i="11" s="1"/>
  <c r="D16" i="11"/>
  <c r="D8" i="11" s="1"/>
  <c r="C16" i="11"/>
  <c r="B16" i="11"/>
  <c r="G15" i="11"/>
  <c r="F15" i="11"/>
  <c r="G12" i="11"/>
  <c r="F12" i="11"/>
  <c r="G11" i="11"/>
  <c r="F11" i="11"/>
  <c r="G10" i="11"/>
  <c r="F10" i="11"/>
  <c r="G9" i="11"/>
  <c r="E9" i="11"/>
  <c r="D9" i="11"/>
  <c r="D7" i="11" s="1"/>
  <c r="C9" i="11"/>
  <c r="C7" i="11" s="1"/>
  <c r="B9" i="11"/>
  <c r="F9" i="11" s="1"/>
  <c r="I96" i="13"/>
  <c r="H96" i="13"/>
  <c r="I95" i="13"/>
  <c r="H95" i="13"/>
  <c r="G95" i="13"/>
  <c r="F95" i="13"/>
  <c r="E95" i="13"/>
  <c r="D95" i="13"/>
  <c r="I93" i="13"/>
  <c r="H93" i="13"/>
  <c r="I92" i="13"/>
  <c r="H92" i="13"/>
  <c r="G92" i="13"/>
  <c r="F92" i="13"/>
  <c r="E92" i="13"/>
  <c r="E91" i="13" s="1"/>
  <c r="D92" i="13"/>
  <c r="D91" i="13" s="1"/>
  <c r="H91" i="13" s="1"/>
  <c r="G91" i="13"/>
  <c r="F91" i="13"/>
  <c r="G88" i="13"/>
  <c r="I88" i="13" s="1"/>
  <c r="F88" i="13"/>
  <c r="F87" i="13" s="1"/>
  <c r="E88" i="13"/>
  <c r="E87" i="13" s="1"/>
  <c r="D88" i="13"/>
  <c r="D87" i="13"/>
  <c r="I86" i="13"/>
  <c r="H86" i="13"/>
  <c r="G85" i="13"/>
  <c r="I85" i="13" s="1"/>
  <c r="F85" i="13"/>
  <c r="F84" i="13" s="1"/>
  <c r="E85" i="13"/>
  <c r="E84" i="13" s="1"/>
  <c r="D85" i="13"/>
  <c r="D84" i="13" s="1"/>
  <c r="I83" i="13"/>
  <c r="I82" i="13"/>
  <c r="G81" i="13"/>
  <c r="I81" i="13" s="1"/>
  <c r="I80" i="13"/>
  <c r="H80" i="13"/>
  <c r="I78" i="13"/>
  <c r="H78" i="13"/>
  <c r="I77" i="13"/>
  <c r="I76" i="13"/>
  <c r="H76" i="13"/>
  <c r="I75" i="13"/>
  <c r="H75" i="13"/>
  <c r="G74" i="13"/>
  <c r="H74" i="13" s="1"/>
  <c r="F74" i="13"/>
  <c r="F73" i="13" s="1"/>
  <c r="E74" i="13"/>
  <c r="E73" i="13" s="1"/>
  <c r="I73" i="13" s="1"/>
  <c r="D74" i="13"/>
  <c r="D73" i="13" s="1"/>
  <c r="G73" i="13"/>
  <c r="H73" i="13" s="1"/>
  <c r="I71" i="13"/>
  <c r="H71" i="13"/>
  <c r="F71" i="13"/>
  <c r="F70" i="13" s="1"/>
  <c r="E71" i="13"/>
  <c r="D71" i="13"/>
  <c r="E70" i="13"/>
  <c r="I70" i="13" s="1"/>
  <c r="D70" i="13"/>
  <c r="H70" i="13" s="1"/>
  <c r="H69" i="13"/>
  <c r="H68" i="13"/>
  <c r="I67" i="13"/>
  <c r="H67" i="13"/>
  <c r="I66" i="13"/>
  <c r="H66" i="13"/>
  <c r="I65" i="13"/>
  <c r="G65" i="13"/>
  <c r="H65" i="13" s="1"/>
  <c r="F65" i="13"/>
  <c r="E65" i="13"/>
  <c r="D65" i="13"/>
  <c r="G64" i="13"/>
  <c r="I64" i="13" s="1"/>
  <c r="F64" i="13"/>
  <c r="E64" i="13"/>
  <c r="D64" i="13"/>
  <c r="I63" i="13"/>
  <c r="H63" i="13"/>
  <c r="I62" i="13"/>
  <c r="H62" i="13"/>
  <c r="I61" i="13"/>
  <c r="H61" i="13"/>
  <c r="I60" i="13"/>
  <c r="H60" i="13"/>
  <c r="G59" i="13"/>
  <c r="H59" i="13" s="1"/>
  <c r="F59" i="13"/>
  <c r="F58" i="13" s="1"/>
  <c r="E59" i="13"/>
  <c r="E58" i="13" s="1"/>
  <c r="D59" i="13"/>
  <c r="D58" i="13" s="1"/>
  <c r="H57" i="13"/>
  <c r="I56" i="13"/>
  <c r="H56" i="13"/>
  <c r="I55" i="13"/>
  <c r="H55" i="13"/>
  <c r="G54" i="13"/>
  <c r="I54" i="13" s="1"/>
  <c r="F54" i="13"/>
  <c r="F53" i="13" s="1"/>
  <c r="E54" i="13"/>
  <c r="E53" i="13" s="1"/>
  <c r="D54" i="13"/>
  <c r="D53" i="13"/>
  <c r="I52" i="13"/>
  <c r="H52" i="13"/>
  <c r="I51" i="13"/>
  <c r="H51" i="13"/>
  <c r="G50" i="13"/>
  <c r="I50" i="13" s="1"/>
  <c r="F50" i="13"/>
  <c r="F49" i="13" s="1"/>
  <c r="E50" i="13"/>
  <c r="E49" i="13" s="1"/>
  <c r="D50" i="13"/>
  <c r="D49" i="13"/>
  <c r="H48" i="13"/>
  <c r="H47" i="13"/>
  <c r="G47" i="13"/>
  <c r="F47" i="13"/>
  <c r="E47" i="13"/>
  <c r="G46" i="13"/>
  <c r="I46" i="13" s="1"/>
  <c r="F46" i="13"/>
  <c r="E46" i="13"/>
  <c r="I45" i="13"/>
  <c r="I44" i="13"/>
  <c r="H44" i="13"/>
  <c r="I42" i="13"/>
  <c r="H42" i="13"/>
  <c r="H41" i="13"/>
  <c r="G41" i="13"/>
  <c r="I41" i="13" s="1"/>
  <c r="F41" i="13"/>
  <c r="E41" i="13"/>
  <c r="D41" i="13"/>
  <c r="E40" i="13"/>
  <c r="F32" i="13"/>
  <c r="F31" i="13"/>
  <c r="I30" i="13"/>
  <c r="H30" i="13"/>
  <c r="I29" i="13"/>
  <c r="G29" i="13"/>
  <c r="F29" i="13"/>
  <c r="E29" i="13"/>
  <c r="E28" i="13" s="1"/>
  <c r="I28" i="13" s="1"/>
  <c r="D29" i="13"/>
  <c r="D28" i="13" s="1"/>
  <c r="H28" i="13" s="1"/>
  <c r="G28" i="13"/>
  <c r="F28" i="13"/>
  <c r="I27" i="13"/>
  <c r="H27" i="13"/>
  <c r="I26" i="13"/>
  <c r="H26" i="13"/>
  <c r="G26" i="13"/>
  <c r="F26" i="13"/>
  <c r="E26" i="13"/>
  <c r="D26" i="13"/>
  <c r="H25" i="13"/>
  <c r="G25" i="13"/>
  <c r="I25" i="13" s="1"/>
  <c r="F25" i="13"/>
  <c r="E25" i="13"/>
  <c r="D25" i="13"/>
  <c r="I24" i="13"/>
  <c r="H24" i="13"/>
  <c r="H23" i="13"/>
  <c r="G23" i="13"/>
  <c r="I23" i="13" s="1"/>
  <c r="F23" i="13"/>
  <c r="E23" i="13"/>
  <c r="D23" i="13"/>
  <c r="F22" i="13"/>
  <c r="E22" i="13"/>
  <c r="D22" i="13"/>
  <c r="I20" i="13"/>
  <c r="G20" i="13"/>
  <c r="F20" i="13"/>
  <c r="E20" i="13"/>
  <c r="D20" i="13"/>
  <c r="H20" i="13" s="1"/>
  <c r="I19" i="13"/>
  <c r="H19" i="13"/>
  <c r="I18" i="13"/>
  <c r="G18" i="13"/>
  <c r="F18" i="13"/>
  <c r="E18" i="13"/>
  <c r="E17" i="13" s="1"/>
  <c r="D18" i="13"/>
  <c r="D17" i="13" s="1"/>
  <c r="H17" i="13" s="1"/>
  <c r="G17" i="13"/>
  <c r="I17" i="13" s="1"/>
  <c r="F17" i="13"/>
  <c r="H15" i="13"/>
  <c r="G15" i="13"/>
  <c r="I15" i="13" s="1"/>
  <c r="F15" i="13"/>
  <c r="E15" i="13"/>
  <c r="E14" i="13" s="1"/>
  <c r="D15" i="13"/>
  <c r="F14" i="13"/>
  <c r="D14" i="13"/>
  <c r="I13" i="13"/>
  <c r="H13" i="13"/>
  <c r="G12" i="13"/>
  <c r="I12" i="13" s="1"/>
  <c r="F12" i="13"/>
  <c r="F11" i="13" s="1"/>
  <c r="F7" i="13" s="1"/>
  <c r="E12" i="13"/>
  <c r="E11" i="13" s="1"/>
  <c r="D12" i="13"/>
  <c r="G11" i="13"/>
  <c r="D11" i="13"/>
  <c r="H11" i="13" s="1"/>
  <c r="I10" i="13"/>
  <c r="H10" i="13"/>
  <c r="I9" i="13"/>
  <c r="G9" i="13"/>
  <c r="F9" i="13"/>
  <c r="E9" i="13"/>
  <c r="D9" i="13"/>
  <c r="D8" i="13" s="1"/>
  <c r="G8" i="13"/>
  <c r="I8" i="13" s="1"/>
  <c r="F8" i="13"/>
  <c r="E8" i="13"/>
  <c r="K101" i="3"/>
  <c r="I100" i="3"/>
  <c r="K100" i="3" s="1"/>
  <c r="F100" i="3"/>
  <c r="F94" i="3" s="1"/>
  <c r="F93" i="3" s="1"/>
  <c r="K98" i="3"/>
  <c r="K95" i="3"/>
  <c r="I95" i="3"/>
  <c r="I94" i="3" s="1"/>
  <c r="I93" i="3" s="1"/>
  <c r="F95" i="3"/>
  <c r="H93" i="3"/>
  <c r="G93" i="3"/>
  <c r="K92" i="3"/>
  <c r="I91" i="3"/>
  <c r="K91" i="3" s="1"/>
  <c r="F91" i="3"/>
  <c r="F90" i="3" s="1"/>
  <c r="J90" i="3" s="1"/>
  <c r="K90" i="3"/>
  <c r="I90" i="3"/>
  <c r="K89" i="3"/>
  <c r="K88" i="3"/>
  <c r="I88" i="3"/>
  <c r="F88" i="3"/>
  <c r="F87" i="3" s="1"/>
  <c r="J87" i="3" s="1"/>
  <c r="K87" i="3"/>
  <c r="I87" i="3"/>
  <c r="K86" i="3"/>
  <c r="J86" i="3"/>
  <c r="K85" i="3"/>
  <c r="J85" i="3"/>
  <c r="K84" i="3"/>
  <c r="J84" i="3"/>
  <c r="K83" i="3"/>
  <c r="J83" i="3"/>
  <c r="K82" i="3"/>
  <c r="I82" i="3"/>
  <c r="I81" i="3" s="1"/>
  <c r="F82" i="3"/>
  <c r="J82" i="3" s="1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I74" i="3"/>
  <c r="F74" i="3"/>
  <c r="K72" i="3"/>
  <c r="I72" i="3"/>
  <c r="J72" i="3" s="1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I62" i="3"/>
  <c r="J62" i="3" s="1"/>
  <c r="F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I55" i="3"/>
  <c r="J55" i="3" s="1"/>
  <c r="F55" i="3"/>
  <c r="K54" i="3"/>
  <c r="J54" i="3"/>
  <c r="K53" i="3"/>
  <c r="J53" i="3"/>
  <c r="K52" i="3"/>
  <c r="J52" i="3"/>
  <c r="I51" i="3"/>
  <c r="J51" i="3" s="1"/>
  <c r="F51" i="3"/>
  <c r="F50" i="3" s="1"/>
  <c r="K50" i="3"/>
  <c r="I50" i="3"/>
  <c r="J50" i="3" s="1"/>
  <c r="K49" i="3"/>
  <c r="J49" i="3"/>
  <c r="I48" i="3"/>
  <c r="K48" i="3" s="1"/>
  <c r="F48" i="3"/>
  <c r="K47" i="3"/>
  <c r="J47" i="3"/>
  <c r="I46" i="3"/>
  <c r="J46" i="3" s="1"/>
  <c r="F46" i="3"/>
  <c r="K45" i="3"/>
  <c r="J45" i="3"/>
  <c r="K44" i="3"/>
  <c r="I44" i="3"/>
  <c r="J44" i="3" s="1"/>
  <c r="F44" i="3"/>
  <c r="I43" i="3"/>
  <c r="K43" i="3" s="1"/>
  <c r="F43" i="3"/>
  <c r="H42" i="3"/>
  <c r="H41" i="3" s="1"/>
  <c r="G42" i="3"/>
  <c r="G41" i="3" s="1"/>
  <c r="H34" i="3"/>
  <c r="K33" i="3"/>
  <c r="J33" i="3"/>
  <c r="H33" i="3"/>
  <c r="K32" i="3"/>
  <c r="J32" i="3"/>
  <c r="K31" i="3"/>
  <c r="I30" i="3"/>
  <c r="K30" i="3" s="1"/>
  <c r="H30" i="3"/>
  <c r="G30" i="3"/>
  <c r="G29" i="3" s="1"/>
  <c r="F30" i="3"/>
  <c r="F29" i="3" s="1"/>
  <c r="H29" i="3"/>
  <c r="K28" i="3"/>
  <c r="I27" i="3"/>
  <c r="I26" i="3" s="1"/>
  <c r="F27" i="3"/>
  <c r="G26" i="3"/>
  <c r="F26" i="3"/>
  <c r="K25" i="3"/>
  <c r="K24" i="3"/>
  <c r="I24" i="3"/>
  <c r="F24" i="3"/>
  <c r="I23" i="3"/>
  <c r="K23" i="3" s="1"/>
  <c r="F23" i="3"/>
  <c r="J23" i="3" s="1"/>
  <c r="K21" i="3"/>
  <c r="K20" i="3"/>
  <c r="I20" i="3"/>
  <c r="F20" i="3"/>
  <c r="I19" i="3"/>
  <c r="K19" i="3" s="1"/>
  <c r="F19" i="3"/>
  <c r="J19" i="3" s="1"/>
  <c r="G16" i="3"/>
  <c r="F16" i="3"/>
  <c r="I14" i="3"/>
  <c r="H14" i="3"/>
  <c r="F14" i="3"/>
  <c r="K13" i="3"/>
  <c r="I11" i="3"/>
  <c r="G11" i="3"/>
  <c r="G10" i="3" s="1"/>
  <c r="F11" i="3"/>
  <c r="F10" i="3" s="1"/>
  <c r="F9" i="3" s="1"/>
  <c r="F8" i="3" s="1"/>
  <c r="I10" i="3"/>
  <c r="H10" i="3"/>
  <c r="H9" i="3"/>
  <c r="H8" i="3"/>
  <c r="K35" i="1"/>
  <c r="J35" i="1"/>
  <c r="J34" i="1" s="1"/>
  <c r="K34" i="1"/>
  <c r="I34" i="1"/>
  <c r="H34" i="1"/>
  <c r="G34" i="1"/>
  <c r="F34" i="1"/>
  <c r="J28" i="1"/>
  <c r="K28" i="1" s="1"/>
  <c r="J27" i="1"/>
  <c r="K27" i="1" s="1"/>
  <c r="I22" i="1"/>
  <c r="K21" i="1"/>
  <c r="J21" i="1"/>
  <c r="K20" i="1"/>
  <c r="J20" i="1"/>
  <c r="K19" i="1"/>
  <c r="I19" i="1"/>
  <c r="J19" i="1" s="1"/>
  <c r="H19" i="1"/>
  <c r="G19" i="1"/>
  <c r="F19" i="1"/>
  <c r="K18" i="1"/>
  <c r="J18" i="1"/>
  <c r="K17" i="1"/>
  <c r="J17" i="1"/>
  <c r="I16" i="1"/>
  <c r="J16" i="1" s="1"/>
  <c r="H16" i="1"/>
  <c r="H22" i="1" s="1"/>
  <c r="G16" i="1"/>
  <c r="G22" i="1" s="1"/>
  <c r="F16" i="1"/>
  <c r="F22" i="1" s="1"/>
  <c r="G8" i="11" l="1"/>
  <c r="G105" i="14"/>
  <c r="J107" i="14"/>
  <c r="H106" i="14"/>
  <c r="K107" i="14"/>
  <c r="J10" i="3"/>
  <c r="E39" i="13"/>
  <c r="H12" i="14"/>
  <c r="K13" i="14"/>
  <c r="J13" i="14"/>
  <c r="G136" i="14"/>
  <c r="G11" i="14" s="1"/>
  <c r="K167" i="14"/>
  <c r="H176" i="14"/>
  <c r="K177" i="14"/>
  <c r="K81" i="3"/>
  <c r="G66" i="14"/>
  <c r="G65" i="14" s="1"/>
  <c r="G64" i="14" s="1"/>
  <c r="J26" i="3"/>
  <c r="I9" i="3"/>
  <c r="K26" i="3"/>
  <c r="H8" i="13"/>
  <c r="D7" i="13"/>
  <c r="K51" i="14"/>
  <c r="J51" i="14"/>
  <c r="H50" i="14"/>
  <c r="F165" i="14"/>
  <c r="F65" i="14" s="1"/>
  <c r="F64" i="14" s="1"/>
  <c r="K93" i="3"/>
  <c r="J93" i="3"/>
  <c r="K10" i="3"/>
  <c r="G9" i="3"/>
  <c r="G8" i="3" s="1"/>
  <c r="D39" i="13"/>
  <c r="G165" i="14"/>
  <c r="H11" i="16"/>
  <c r="I11" i="13"/>
  <c r="E7" i="13"/>
  <c r="F39" i="13"/>
  <c r="F11" i="14"/>
  <c r="J43" i="14"/>
  <c r="F42" i="14"/>
  <c r="J42" i="14" s="1"/>
  <c r="K77" i="14"/>
  <c r="J77" i="14"/>
  <c r="H76" i="14"/>
  <c r="H14" i="16"/>
  <c r="I91" i="13"/>
  <c r="K43" i="14"/>
  <c r="G42" i="14"/>
  <c r="K42" i="14" s="1"/>
  <c r="K137" i="14"/>
  <c r="J137" i="14"/>
  <c r="J157" i="14"/>
  <c r="H156" i="14"/>
  <c r="K157" i="14"/>
  <c r="G7" i="16"/>
  <c r="H7" i="16" s="1"/>
  <c r="H17" i="16"/>
  <c r="I29" i="3"/>
  <c r="I42" i="3"/>
  <c r="K46" i="3"/>
  <c r="K51" i="3"/>
  <c r="F81" i="3"/>
  <c r="F42" i="3" s="1"/>
  <c r="F41" i="3" s="1"/>
  <c r="H9" i="13"/>
  <c r="H18" i="13"/>
  <c r="H29" i="13"/>
  <c r="G58" i="13"/>
  <c r="I59" i="13"/>
  <c r="I74" i="13"/>
  <c r="H85" i="13"/>
  <c r="F21" i="14"/>
  <c r="J21" i="14" s="1"/>
  <c r="H29" i="14"/>
  <c r="K31" i="14"/>
  <c r="K44" i="14"/>
  <c r="J78" i="14"/>
  <c r="G84" i="13"/>
  <c r="E7" i="11"/>
  <c r="F75" i="14"/>
  <c r="K78" i="14"/>
  <c r="H119" i="14"/>
  <c r="K16" i="1"/>
  <c r="I41" i="3"/>
  <c r="H66" i="14"/>
  <c r="J108" i="14"/>
  <c r="H171" i="14"/>
  <c r="K27" i="3"/>
  <c r="B8" i="11"/>
  <c r="F8" i="11" s="1"/>
  <c r="F16" i="11"/>
  <c r="J30" i="14"/>
  <c r="J43" i="3"/>
  <c r="J48" i="3"/>
  <c r="G14" i="13"/>
  <c r="G22" i="13"/>
  <c r="G40" i="13"/>
  <c r="H64" i="13"/>
  <c r="C8" i="11"/>
  <c r="G16" i="11"/>
  <c r="H12" i="13"/>
  <c r="H50" i="13"/>
  <c r="H54" i="13"/>
  <c r="H88" i="13"/>
  <c r="B7" i="11"/>
  <c r="J172" i="14"/>
  <c r="G49" i="13"/>
  <c r="G53" i="13"/>
  <c r="G87" i="13"/>
  <c r="G7" i="14" l="1"/>
  <c r="G10" i="14"/>
  <c r="G9" i="14" s="1"/>
  <c r="G8" i="14" s="1"/>
  <c r="K156" i="14"/>
  <c r="J156" i="14"/>
  <c r="H75" i="14"/>
  <c r="K76" i="14"/>
  <c r="J76" i="14"/>
  <c r="K106" i="14"/>
  <c r="J106" i="14"/>
  <c r="H49" i="14"/>
  <c r="K50" i="14"/>
  <c r="J50" i="14"/>
  <c r="I40" i="13"/>
  <c r="H40" i="13"/>
  <c r="G39" i="13"/>
  <c r="H170" i="14"/>
  <c r="K171" i="14"/>
  <c r="J171" i="14"/>
  <c r="K66" i="14"/>
  <c r="J66" i="14"/>
  <c r="I58" i="13"/>
  <c r="H58" i="13"/>
  <c r="K29" i="3"/>
  <c r="J29" i="3"/>
  <c r="G7" i="11"/>
  <c r="F7" i="11"/>
  <c r="K41" i="3"/>
  <c r="J41" i="3"/>
  <c r="J81" i="3"/>
  <c r="F12" i="14"/>
  <c r="J12" i="14" s="1"/>
  <c r="K176" i="14"/>
  <c r="H175" i="14"/>
  <c r="K175" i="14" s="1"/>
  <c r="I14" i="13"/>
  <c r="H14" i="13"/>
  <c r="G7" i="13"/>
  <c r="I84" i="13"/>
  <c r="H84" i="13"/>
  <c r="I87" i="13"/>
  <c r="H87" i="13"/>
  <c r="I53" i="13"/>
  <c r="H53" i="13"/>
  <c r="K12" i="14"/>
  <c r="J9" i="3"/>
  <c r="K9" i="3"/>
  <c r="I8" i="3"/>
  <c r="I22" i="13"/>
  <c r="H22" i="13"/>
  <c r="K42" i="3"/>
  <c r="J42" i="3"/>
  <c r="I49" i="13"/>
  <c r="H49" i="13"/>
  <c r="H118" i="14"/>
  <c r="K118" i="14" s="1"/>
  <c r="K119" i="14"/>
  <c r="K29" i="14"/>
  <c r="J29" i="14"/>
  <c r="F7" i="14"/>
  <c r="F10" i="14"/>
  <c r="F9" i="14" s="1"/>
  <c r="F8" i="14" s="1"/>
  <c r="I39" i="13" l="1"/>
  <c r="H39" i="13"/>
  <c r="H105" i="14"/>
  <c r="I7" i="13"/>
  <c r="H7" i="13"/>
  <c r="H74" i="14"/>
  <c r="K75" i="14"/>
  <c r="J75" i="14"/>
  <c r="K8" i="3"/>
  <c r="J8" i="3"/>
  <c r="K49" i="14"/>
  <c r="J49" i="14"/>
  <c r="H136" i="14"/>
  <c r="J170" i="14"/>
  <c r="H165" i="14"/>
  <c r="K170" i="14"/>
  <c r="K165" i="14" l="1"/>
  <c r="J165" i="14"/>
  <c r="J74" i="14"/>
  <c r="K74" i="14"/>
  <c r="H11" i="14"/>
  <c r="H65" i="14"/>
  <c r="K136" i="14"/>
  <c r="J136" i="14"/>
  <c r="K105" i="14"/>
  <c r="J105" i="14"/>
  <c r="J11" i="14" l="1"/>
  <c r="H10" i="14"/>
  <c r="H9" i="14" s="1"/>
  <c r="H8" i="14" s="1"/>
  <c r="H7" i="14" s="1"/>
  <c r="K11" i="14"/>
  <c r="K65" i="14"/>
  <c r="J65" i="14"/>
  <c r="H64" i="14"/>
  <c r="K64" i="14" l="1"/>
  <c r="J64" i="14"/>
  <c r="K7" i="14"/>
  <c r="J7" i="14"/>
</calcChain>
</file>

<file path=xl/sharedStrings.xml><?xml version="1.0" encoding="utf-8"?>
<sst xmlns="http://schemas.openxmlformats.org/spreadsheetml/2006/main" count="619" uniqueCount="304">
  <si>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</si>
  <si>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</si>
  <si>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</si>
  <si>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</si>
  <si>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</si>
  <si>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</si>
  <si>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</si>
  <si>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</si>
  <si>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</si>
  <si>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</si>
  <si>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</si>
  <si>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</si>
  <si>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</si>
  <si>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</si>
  <si>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</si>
  <si>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</si>
  <si>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</si>
  <si>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</si>
  <si>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</si>
  <si>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</si>
  <si>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</si>
  <si>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</si>
  <si>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</si>
  <si>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</si>
  <si>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</si>
  <si>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</si>
  <si>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</si>
  <si>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</si>
  <si>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</si>
  <si>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</si>
  <si>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</si>
  <si>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 xml:space="preserve">RAČUN PRIHODA I RASHODA </t>
  </si>
  <si>
    <t>RAZLIKA - VIŠAK MANJAK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</si>
  <si>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</si>
  <si>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</si>
  <si>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</si>
  <si>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</si>
  <si>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</si>
  <si>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</si>
  <si>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</si>
  <si>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</si>
  <si>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</si>
  <si>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</si>
  <si>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</si>
  <si>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Naknada za prijevoz</t>
  </si>
  <si>
    <t>Stručno usavršavanje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</si>
  <si>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</si>
  <si>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</si>
  <si>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</si>
  <si>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</si>
  <si>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</si>
  <si>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</si>
  <si>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</si>
  <si>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</si>
  <si>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</si>
  <si>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</si>
  <si>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</si>
  <si>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</si>
  <si>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</si>
  <si>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</si>
  <si>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</si>
  <si>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</si>
  <si>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</si>
  <si>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</si>
  <si>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</si>
  <si>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42 Rashodi za nabavu nefinancijske imovine</t>
  </si>
  <si>
    <t>0960 Dodatne usluge u obrazovanju</t>
  </si>
  <si>
    <t>37 Naknade građanima i kućanstvima</t>
  </si>
  <si>
    <t>38 Ostali rashodi</t>
  </si>
  <si>
    <t>Kapitalne pomoći proračunskim korisnicima</t>
  </si>
  <si>
    <t>1.1.1 Opći prihodi i primici</t>
  </si>
  <si>
    <t>Financijski rashodi</t>
  </si>
  <si>
    <t>3.2.1 Vlastiti prihodi</t>
  </si>
  <si>
    <t>3.2.2 Vlastiti prihodi - prenesena sredstva</t>
  </si>
  <si>
    <t>4.4.1 Prihodi za posebne namjene - Decentralizacija</t>
  </si>
  <si>
    <t xml:space="preserve">4.8.1 Prihodi za posebne namjene </t>
  </si>
  <si>
    <t>4.8.2 Prihodi za posebne namjene - prenesena sredstva</t>
  </si>
  <si>
    <t>5.4.1 Pomoći</t>
  </si>
  <si>
    <t>6.2.1 Donacije</t>
  </si>
  <si>
    <t>Prihodi od imovine</t>
  </si>
  <si>
    <t>Prihodi od upravnih i administr. pristojbi, prihodi po posebnim propisima i naknada</t>
  </si>
  <si>
    <t>Sitni inventar i auto gume</t>
  </si>
  <si>
    <t>Zdravstvene i veterinarske usluge</t>
  </si>
  <si>
    <t>Naknade za rad predstavničkih i izvršnih tijela, povjerenstava i slično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</si>
  <si>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</si>
  <si>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</si>
  <si>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</si>
  <si>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</si>
  <si>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</si>
  <si>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</si>
  <si>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</si>
  <si>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</si>
  <si>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</si>
  <si>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</si>
  <si>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</si>
  <si>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</si>
  <si>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</si>
  <si>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</si>
  <si>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Naknade građanima i kućanstvima u naravi</t>
  </si>
  <si>
    <t xml:space="preserve">Ostali rashodi </t>
  </si>
  <si>
    <t>Tekuće donacije u naravi</t>
  </si>
  <si>
    <t>Ostali rashodi</t>
  </si>
  <si>
    <t>Prihodi od donacija</t>
  </si>
  <si>
    <t>Prihodi iz nadležnog proračuna</t>
  </si>
  <si>
    <t>42 Rashodi za nabavu proiz. dug. imovine</t>
  </si>
  <si>
    <t>5.5.1 Pomoći EU za PK</t>
  </si>
  <si>
    <t>Usluge tekućeg I investicijskog održavanja</t>
  </si>
  <si>
    <t>rashodi za nabavu proizvedene dugotrajne imovine</t>
  </si>
  <si>
    <t>IV.gimnazija Marko Marulić</t>
  </si>
  <si>
    <t>Pomoći temeljem prijenosa EU sredstava</t>
  </si>
  <si>
    <t>Prijenosi između PK istog proračuna</t>
  </si>
  <si>
    <t>Tekući prijenosi između PK istog proračuna</t>
  </si>
  <si>
    <t>Tekući prijenosi između PK istog proračuna-EU izvor</t>
  </si>
  <si>
    <t>Kamate na oročena sred.i depozite po viđenju</t>
  </si>
  <si>
    <t>Zatezne kamate iz obveznih odnosa i dr.</t>
  </si>
  <si>
    <t>Prihodi po posebnim propisima</t>
  </si>
  <si>
    <t>Sufinanciranje cijene usluge, participacije i sl.</t>
  </si>
  <si>
    <t>4.4.1 Prihodi za posebne namjene -Decentralizacija</t>
  </si>
  <si>
    <t>5.3.1 Prijenosi između PK korisnika istog proračuna</t>
  </si>
  <si>
    <t>Prijenosi između PK korisnika istog proračuna</t>
  </si>
  <si>
    <t>II.POSEBNI DIO</t>
  </si>
  <si>
    <t>VRSTA RASHODA / IZDATAKA</t>
  </si>
  <si>
    <t>Indeks</t>
  </si>
  <si>
    <t>6=4/3*100</t>
  </si>
  <si>
    <t>SVEUKUPNO RASHODI</t>
  </si>
  <si>
    <t>Razdjel 004</t>
  </si>
  <si>
    <t>USTANOVE U SREDNJEM ŠKOLSTVU</t>
  </si>
  <si>
    <t>IV.GIMNAZIJA MARKO MARULIĆ SPLIT</t>
  </si>
  <si>
    <t>Program 4001</t>
  </si>
  <si>
    <t>Razvoj odgojno obrazovnog sustava</t>
  </si>
  <si>
    <t>Aktivnost A400103</t>
  </si>
  <si>
    <t>Natjecanja, manifestacije i ostalo</t>
  </si>
  <si>
    <t>Izvor 1.</t>
  </si>
  <si>
    <t>Opći prihodi i primici</t>
  </si>
  <si>
    <t>Izvor 1.1.2.</t>
  </si>
  <si>
    <t>3</t>
  </si>
  <si>
    <t>31</t>
  </si>
  <si>
    <t>Izvor 4.</t>
  </si>
  <si>
    <t>Izvor 4.8.</t>
  </si>
  <si>
    <t>Prihodi za posebne namjene proračunskih korisnika</t>
  </si>
  <si>
    <t>Izvor 4.8.1</t>
  </si>
  <si>
    <t>Prihodi za posebne namjene PK</t>
  </si>
  <si>
    <t>32</t>
  </si>
  <si>
    <t>Autorski honorari</t>
  </si>
  <si>
    <t>Grafičke i tiskarske usluge, kopiranja, uvezivanja i sl.</t>
  </si>
  <si>
    <t>Izvor 5.</t>
  </si>
  <si>
    <t>Pomoći</t>
  </si>
  <si>
    <t>Izvor 5.4.</t>
  </si>
  <si>
    <t>Pomoći proračunskim korisnicima SDŽ</t>
  </si>
  <si>
    <t>Izvor 5.4.1</t>
  </si>
  <si>
    <t>Pomoći PK</t>
  </si>
  <si>
    <t>Aktivnost A400104</t>
  </si>
  <si>
    <t>e - Škole</t>
  </si>
  <si>
    <t>Izvor 1.1.</t>
  </si>
  <si>
    <t>Doprinosi za obvezno zdravstveno osiguranje</t>
  </si>
  <si>
    <t>Osobni pomoćnici i pomoćnici u nastavi</t>
  </si>
  <si>
    <t>Plaće za zaposlene</t>
  </si>
  <si>
    <t>Aktivnost T400111</t>
  </si>
  <si>
    <t>Opskrba školskih ustanova higijenskim potrepštinama za učenice</t>
  </si>
  <si>
    <t>38</t>
  </si>
  <si>
    <t>Aktivnost T400140</t>
  </si>
  <si>
    <t>Erasmus+</t>
  </si>
  <si>
    <t>Izvor 5.5.</t>
  </si>
  <si>
    <t>Pomoći EU za PK</t>
  </si>
  <si>
    <t>Izvor 5.5.1</t>
  </si>
  <si>
    <t xml:space="preserve">Pomoći EU za PK </t>
  </si>
  <si>
    <t>Izvor 5.5.2</t>
  </si>
  <si>
    <t>Naknade troškova osobama izvan radnog odnosa</t>
  </si>
  <si>
    <t>Program 4040</t>
  </si>
  <si>
    <t>Srednjoškolsko obrazovanje</t>
  </si>
  <si>
    <t>Aktivnost A404001</t>
  </si>
  <si>
    <t>Rashodi djelatnosti</t>
  </si>
  <si>
    <t>Izvor 3.</t>
  </si>
  <si>
    <t>Vlastiti prihodi</t>
  </si>
  <si>
    <t>Izvor 3.2.1.</t>
  </si>
  <si>
    <t>Izvor 3.2.2.</t>
  </si>
  <si>
    <t>Naknade za prijevoz,za rad na terenu i odvojeni život</t>
  </si>
  <si>
    <t>Prihodi za posebne namjene</t>
  </si>
  <si>
    <t>Izvor 4.4.</t>
  </si>
  <si>
    <t>Prihodi za posebne namjene - Decentralizacija</t>
  </si>
  <si>
    <t>Naknade za prijevoz</t>
  </si>
  <si>
    <t>Materijal i sirovine</t>
  </si>
  <si>
    <t xml:space="preserve">Materijal i dijelovi za tekuće i investicijsko održavanje </t>
  </si>
  <si>
    <t>Službena, radna i zaštitna odjeća i obuća</t>
  </si>
  <si>
    <t>Usluge telefona,pošte i prijevoza</t>
  </si>
  <si>
    <t>Usluge tekućeg i investicijskog održavanja</t>
  </si>
  <si>
    <t>Elektronski mediji i tisak</t>
  </si>
  <si>
    <t>34</t>
  </si>
  <si>
    <t>Usluge platnog prometa</t>
  </si>
  <si>
    <t>Izvor 4.8.1.</t>
  </si>
  <si>
    <t>Naknade troškova službenog puta</t>
  </si>
  <si>
    <t>Izvor 4.8.2.</t>
  </si>
  <si>
    <t>Pomoći PK SDŽ</t>
  </si>
  <si>
    <t>Plaće za prekovremeni rad</t>
  </si>
  <si>
    <t>Bonus za uspješan rad</t>
  </si>
  <si>
    <t>Doprinosi za  zdravstveno osiguranje</t>
  </si>
  <si>
    <t>Sufinanciranje cijene prijevoza</t>
  </si>
  <si>
    <t>Izvor 6.</t>
  </si>
  <si>
    <t xml:space="preserve">Donacije </t>
  </si>
  <si>
    <t>Izvor 6.2.</t>
  </si>
  <si>
    <t>Donacije PK SDŽ</t>
  </si>
  <si>
    <t>Izvor 6.2.1.</t>
  </si>
  <si>
    <t>Aktivnost A404003</t>
  </si>
  <si>
    <t>Izgradnja i uređenje objekata te nabava i održavanje opreme</t>
  </si>
  <si>
    <t>Uređaji, strojevi i oprema ostale namjene</t>
  </si>
  <si>
    <t>Izradio:</t>
  </si>
  <si>
    <t>Ured računovodstva</t>
  </si>
  <si>
    <t>Nediljka Varenina</t>
  </si>
  <si>
    <t>Odobrila:</t>
  </si>
  <si>
    <t>RAVNATELJICA</t>
  </si>
  <si>
    <t>Ninočka Knežević</t>
  </si>
  <si>
    <t>6=4/2*100</t>
  </si>
  <si>
    <t>Funkcijska 09 Obrazovanje</t>
  </si>
  <si>
    <t>Instrumernti, uređaji i strojevi</t>
  </si>
  <si>
    <t>Uređaji, strojevi i oprema</t>
  </si>
  <si>
    <t>Električna energija,lož ulje</t>
  </si>
  <si>
    <t xml:space="preserve">Naknade ostalih troškova </t>
  </si>
  <si>
    <t>Računala i računalna oprema</t>
  </si>
  <si>
    <t>5.5.2 Pomoći EU za PK-prenesena sredstva</t>
  </si>
  <si>
    <t>5.4.2 Pomoći PK-prenesena sredstva</t>
  </si>
  <si>
    <t>5.3.1 Pomoći EU</t>
  </si>
  <si>
    <t>5.4.1 Pomoći PK</t>
  </si>
  <si>
    <t>UPRAVNI ODJEL ZA PROSVJETU</t>
  </si>
  <si>
    <t>Vlastiti prihodi PKŽ</t>
  </si>
  <si>
    <t>Izvor 4.4.1.</t>
  </si>
  <si>
    <t>Glava     04</t>
  </si>
  <si>
    <t>PK   18571</t>
  </si>
  <si>
    <t>IZVJEŠTAJ PO PROGRAMSKOJ KLASIFIKACIJI</t>
  </si>
  <si>
    <t>e-Škole</t>
  </si>
  <si>
    <t>Opskrba šk. ustanova hig. potr. za učenice</t>
  </si>
  <si>
    <t>A400103</t>
  </si>
  <si>
    <t>A400104</t>
  </si>
  <si>
    <t>T400111</t>
  </si>
  <si>
    <t>T400140</t>
  </si>
  <si>
    <t>A404001</t>
  </si>
  <si>
    <t>A404003</t>
  </si>
  <si>
    <t>A400115</t>
  </si>
  <si>
    <t>A400105</t>
  </si>
  <si>
    <t>Nagrade učenicima</t>
  </si>
  <si>
    <t>A404004</t>
  </si>
  <si>
    <t>Pravno zastupanje, naknada štete i ostalo</t>
  </si>
  <si>
    <t>Obvezni i preventivni zdravstveni pregledi zaposlenika</t>
  </si>
  <si>
    <t>Aktivnost A400105</t>
  </si>
  <si>
    <t>Opći prihodi i primici-prenesena sredstva</t>
  </si>
  <si>
    <r>
      <t>Pomoći EU za PK -</t>
    </r>
    <r>
      <rPr>
        <b/>
        <sz val="10"/>
        <rFont val="Arial"/>
        <family val="2"/>
        <charset val="238"/>
      </rPr>
      <t xml:space="preserve"> prenesena sredstva</t>
    </r>
  </si>
  <si>
    <r>
      <t>Vlastiti prihodi PK-</t>
    </r>
    <r>
      <rPr>
        <b/>
        <sz val="10"/>
        <rFont val="Arial"/>
        <family val="2"/>
        <charset val="238"/>
      </rPr>
      <t>prenesena sredstva</t>
    </r>
  </si>
  <si>
    <r>
      <t>Prihodi za posebne namjene PK -</t>
    </r>
    <r>
      <rPr>
        <b/>
        <sz val="10"/>
        <rFont val="Arial"/>
        <family val="2"/>
        <charset val="238"/>
      </rPr>
      <t xml:space="preserve"> prenesena sredstva</t>
    </r>
  </si>
  <si>
    <r>
      <t xml:space="preserve">Prihodi za posebne namjene PK - </t>
    </r>
    <r>
      <rPr>
        <b/>
        <sz val="10"/>
        <rFont val="Arial"/>
        <family val="2"/>
        <charset val="238"/>
      </rPr>
      <t>prenesena sredstva</t>
    </r>
  </si>
  <si>
    <t xml:space="preserve">Na temelju zakona o proračunu (“Narodne novine” broj 144/21) i Pravilnika o polugodišnjem i godišnjem izvještaju o izvršenju proračuna </t>
  </si>
  <si>
    <t>IV.GIMNAZIJA MARKO MARULIĆ SPLIT podnosi školskom Odboru na usvajanje:</t>
  </si>
  <si>
    <t xml:space="preserve">                                                                                                                                             </t>
  </si>
  <si>
    <t>(“Narodne novine” broj 85/23), propisana je obveza sastavljanja i podnošenja godišnjeg i polugodišnjeg izvještaja  o izvršenju financijskog plana.</t>
  </si>
  <si>
    <t>IZVJEŠTAJ O PRIHODIMA I RASHODIMA PREMA IZVORIMA FINANCIRANJA</t>
  </si>
  <si>
    <t>A. RAČUN PRIHODA I RASHODA</t>
  </si>
  <si>
    <t>B. RAČUN FINANCIRANJA</t>
  </si>
  <si>
    <t>C. PRENESENI VIŠAK ILI PRENESENI MANJAK</t>
  </si>
  <si>
    <t>Višak/manjak prihoda poslovanja</t>
  </si>
  <si>
    <t>UKUPNO VIŠKOVI</t>
  </si>
  <si>
    <t xml:space="preserve">Višak/manjak prihoda </t>
  </si>
  <si>
    <t>VIŠAK/MANJAK+NETO FINANCIRANJE+MANJAK PRIHODA IZ PRETHODNE GODINE</t>
  </si>
  <si>
    <t>VIŠAK/MANJAK MANJAK PRIHODA IZ PRETHODNE GODINE</t>
  </si>
  <si>
    <t>Rezultat poslovanja</t>
  </si>
  <si>
    <t>Višak/manjak prihoda</t>
  </si>
  <si>
    <t>1.1. Opći prihodi i primici</t>
  </si>
  <si>
    <t>Manjak prihoda poslovanja</t>
  </si>
  <si>
    <t>REZULTAT POSLOVANJA I KORIŠTENJE PRENESENOG VIŠKA PO IZVORIMA</t>
  </si>
  <si>
    <t>Višak prihoda-izvršenje</t>
  </si>
  <si>
    <t>KLASA:</t>
  </si>
  <si>
    <t>URBROJ:</t>
  </si>
  <si>
    <t xml:space="preserve">Split, </t>
  </si>
  <si>
    <t>IZVORNI PLAN 2025.</t>
  </si>
  <si>
    <t>TEKUĆI PLAN    /II.REBALANS 2025.</t>
  </si>
  <si>
    <t xml:space="preserve">OSTVARENJE   /IZVRŠENJE 30.06.2025. </t>
  </si>
  <si>
    <t xml:space="preserve">OSTVARENJE   /IZVRŠENJE 30.06.2024. </t>
  </si>
  <si>
    <t>POLUGODIŠNJI IZVJEŠTAJ O IZVRŠENJU FINANCIJSKOG PLANA ZA 2025. g.</t>
  </si>
  <si>
    <t xml:space="preserve">OSTVARENJE              /IZVRŠENJE 30.06.2024. </t>
  </si>
  <si>
    <t>TEKUĆI PLAN  /I.REBALANS 2025.</t>
  </si>
  <si>
    <t xml:space="preserve">OSTVARENJE    /IZVRŠENJE 30.06.2025. </t>
  </si>
  <si>
    <t>IZVORNI             PLAN 2025.</t>
  </si>
  <si>
    <t>TEKUĆI PLAN/   I.REBALANS 2025.</t>
  </si>
  <si>
    <t xml:space="preserve">IZVRŠENJE 
30.06.2025. </t>
  </si>
  <si>
    <t xml:space="preserve"> IZVRŠENJE 
30.06.2024. </t>
  </si>
  <si>
    <t xml:space="preserve">OSTVARENJE     /IZVRŠENJE 30.06.2025. </t>
  </si>
  <si>
    <t>TEKUĆI PLAN     /I.REBALANS 2025.</t>
  </si>
  <si>
    <t xml:space="preserve">OSTVARENJE     /IZVRŠENJE 30.06.2024. </t>
  </si>
  <si>
    <t>TEKUĆI PLAN/I REBALANS 2025.</t>
  </si>
  <si>
    <t xml:space="preserve">OSTVARENJE  /IZVRŠENJE 30.06.2025. </t>
  </si>
  <si>
    <t>TEKUĆI PLAN/II REBALANS 2025.</t>
  </si>
  <si>
    <t>POLUGODIŠNJI IZVJEŠTAJ O IZVRŠENJU FINANCIJSKOG PLANA IV.GIMNAZIJE MARKO MARULIĆ ZA 2025. GODINU</t>
  </si>
  <si>
    <t xml:space="preserve">OSTVARENJE           /IZVRŠENJE 30.06.2025. </t>
  </si>
  <si>
    <t>TEKUĆI PLAN                /I. REBALANS 2025.</t>
  </si>
  <si>
    <t xml:space="preserve">OSTVARENJE              /IZVRŠENJE 30.06.2025. </t>
  </si>
  <si>
    <t xml:space="preserve">OSTVARENJE  /IZVRŠENJE 30.06.2024. </t>
  </si>
  <si>
    <t xml:space="preserve">OSTVARENJE /IZVRŠENJE 30.06.2024. </t>
  </si>
  <si>
    <t xml:space="preserve">OSTVARENJE /IZVRŠENJE 30.06.2025. </t>
  </si>
  <si>
    <t>Komunikacijska oprema</t>
  </si>
  <si>
    <t>IV. GIMNAZIJA MARKO MARULIĆ SPLIT</t>
  </si>
  <si>
    <t>Zagrebačka 2, 21000 Split</t>
  </si>
  <si>
    <t>Naknade za rad predstavničkih i izvršnih tijela</t>
  </si>
  <si>
    <t>Izvor 5.5.2.</t>
  </si>
  <si>
    <t>6=5/4*100</t>
  </si>
  <si>
    <t>400-03/25-01/1</t>
  </si>
  <si>
    <t>2181-330-01/3-25-2</t>
  </si>
  <si>
    <t>15.07.2025.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</si>
</sst>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.95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4" tint="-0.49998474074526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35" fillId="0" borderId="0"/>
  </cellStyleXfs>
  <cellXfs count="404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8" fillId="2" borderId="2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right" vertical="center"/>
    </xf>
    <xf numFmtId="0" fontId="8" fillId="2" borderId="2" xfId="0" applyNumberFormat="1" applyFont="1" applyFill="1" applyBorder="1" applyAlignment="1" applyProtection="1">
      <alignment vertical="center" wrapText="1"/>
    </xf>
    <xf numFmtId="0" fontId="10" fillId="2" borderId="2" xfId="0" quotePrefix="1" applyFont="1" applyFill="1" applyBorder="1" applyAlignment="1">
      <alignment horizontal="left" vertical="center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0" borderId="2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8" fillId="2" borderId="2" xfId="0" quotePrefix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6" fillId="2" borderId="0" xfId="0" applyNumberFormat="1" applyFont="1" applyFill="1" applyBorder="1" applyAlignment="1">
      <alignment horizontal="right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4" fontId="10" fillId="2" borderId="2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>
      <alignment horizontal="right"/>
    </xf>
    <xf numFmtId="0" fontId="10" fillId="4" borderId="2" xfId="0" applyNumberFormat="1" applyFont="1" applyFill="1" applyBorder="1" applyAlignment="1" applyProtection="1">
      <alignment horizontal="left" vertical="center"/>
    </xf>
    <xf numFmtId="0" fontId="10" fillId="4" borderId="2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15" fillId="0" borderId="0" xfId="0" applyFont="1" applyFill="1"/>
    <xf numFmtId="0" fontId="19" fillId="0" borderId="0" xfId="0" applyFont="1" applyFill="1"/>
    <xf numFmtId="2" fontId="6" fillId="3" borderId="2" xfId="0" applyNumberFormat="1" applyFont="1" applyFill="1" applyBorder="1" applyAlignment="1" applyProtection="1">
      <alignment horizontal="center" vertical="center" wrapText="1"/>
    </xf>
    <xf numFmtId="2" fontId="14" fillId="3" borderId="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1" fillId="0" borderId="0" xfId="0" applyFont="1"/>
    <xf numFmtId="0" fontId="21" fillId="0" borderId="0" xfId="0" applyFont="1"/>
    <xf numFmtId="0" fontId="0" fillId="0" borderId="0" xfId="0" applyFill="1" applyBorder="1"/>
    <xf numFmtId="2" fontId="18" fillId="5" borderId="2" xfId="0" applyNumberFormat="1" applyFont="1" applyFill="1" applyBorder="1" applyAlignment="1">
      <alignment horizontal="center"/>
    </xf>
    <xf numFmtId="2" fontId="22" fillId="4" borderId="2" xfId="0" applyNumberFormat="1" applyFont="1" applyFill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0" fontId="22" fillId="0" borderId="0" xfId="0" applyFont="1"/>
    <xf numFmtId="2" fontId="8" fillId="4" borderId="2" xfId="0" applyNumberFormat="1" applyFont="1" applyFill="1" applyBorder="1" applyAlignment="1">
      <alignment horizontal="center"/>
    </xf>
    <xf numFmtId="0" fontId="23" fillId="0" borderId="0" xfId="0" applyFont="1"/>
    <xf numFmtId="0" fontId="8" fillId="0" borderId="0" xfId="1" applyFont="1" applyFill="1" applyBorder="1"/>
    <xf numFmtId="0" fontId="24" fillId="4" borderId="3" xfId="0" applyFont="1" applyFill="1" applyBorder="1" applyAlignment="1" applyProtection="1">
      <alignment horizontal="center" vertical="center" wrapText="1"/>
      <protection locked="0"/>
    </xf>
    <xf numFmtId="0" fontId="24" fillId="4" borderId="3" xfId="0" applyFont="1" applyFill="1" applyBorder="1" applyAlignment="1" applyProtection="1">
      <alignment horizontal="center" vertical="center" wrapText="1" readingOrder="1"/>
      <protection locked="0"/>
    </xf>
    <xf numFmtId="2" fontId="18" fillId="6" borderId="2" xfId="0" applyNumberFormat="1" applyFont="1" applyFill="1" applyBorder="1" applyAlignment="1">
      <alignment horizontal="center"/>
    </xf>
    <xf numFmtId="4" fontId="8" fillId="2" borderId="2" xfId="0" applyNumberFormat="1" applyFont="1" applyFill="1" applyBorder="1"/>
    <xf numFmtId="2" fontId="10" fillId="5" borderId="2" xfId="0" applyNumberFormat="1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18" fillId="4" borderId="2" xfId="0" applyNumberFormat="1" applyFont="1" applyFill="1" applyBorder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4" fontId="10" fillId="4" borderId="2" xfId="0" applyNumberFormat="1" applyFont="1" applyFill="1" applyBorder="1" applyAlignment="1">
      <alignment horizontal="right"/>
    </xf>
    <xf numFmtId="0" fontId="0" fillId="0" borderId="4" xfId="0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22" fillId="7" borderId="6" xfId="0" applyFont="1" applyFill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7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2" fillId="7" borderId="10" xfId="0" applyFont="1" applyFill="1" applyBorder="1" applyAlignment="1">
      <alignment vertical="center" wrapText="1"/>
    </xf>
    <xf numFmtId="2" fontId="18" fillId="2" borderId="2" xfId="0" applyNumberFormat="1" applyFont="1" applyFill="1" applyBorder="1" applyAlignment="1">
      <alignment horizontal="right"/>
    </xf>
    <xf numFmtId="0" fontId="26" fillId="0" borderId="0" xfId="0" applyFont="1"/>
    <xf numFmtId="0" fontId="18" fillId="2" borderId="2" xfId="0" applyFont="1" applyFill="1" applyBorder="1" applyAlignment="1" applyProtection="1">
      <alignment vertical="center" wrapText="1" readingOrder="1"/>
      <protection locked="0"/>
    </xf>
    <xf numFmtId="4" fontId="18" fillId="2" borderId="2" xfId="0" applyNumberFormat="1" applyFont="1" applyFill="1" applyBorder="1"/>
    <xf numFmtId="164" fontId="18" fillId="2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18" fillId="2" borderId="2" xfId="0" applyNumberFormat="1" applyFont="1" applyFill="1" applyBorder="1" applyAlignment="1" applyProtection="1">
      <alignment vertical="top" wrapText="1"/>
      <protection locked="0"/>
    </xf>
    <xf numFmtId="2" fontId="22" fillId="3" borderId="2" xfId="0" applyNumberFormat="1" applyFont="1" applyFill="1" applyBorder="1" applyAlignment="1" applyProtection="1">
      <alignment vertical="top" wrapText="1"/>
      <protection locked="0"/>
    </xf>
    <xf numFmtId="2" fontId="22" fillId="2" borderId="2" xfId="0" applyNumberFormat="1" applyFont="1" applyFill="1" applyBorder="1" applyAlignment="1" applyProtection="1">
      <alignment vertical="top" wrapText="1"/>
      <protection locked="0"/>
    </xf>
    <xf numFmtId="2" fontId="8" fillId="2" borderId="2" xfId="0" applyNumberFormat="1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left" vertical="center" wrapText="1" readingOrder="1"/>
      <protection locked="0"/>
    </xf>
    <xf numFmtId="4" fontId="8" fillId="2" borderId="11" xfId="0" applyNumberFormat="1" applyFont="1" applyFill="1" applyBorder="1" applyAlignment="1" applyProtection="1">
      <alignment horizontal="left" vertical="center" wrapText="1" readingOrder="1"/>
      <protection locked="0"/>
    </xf>
    <xf numFmtId="164" fontId="8" fillId="2" borderId="2" xfId="0" applyNumberFormat="1" applyFont="1" applyFill="1" applyBorder="1"/>
    <xf numFmtId="0" fontId="8" fillId="0" borderId="0" xfId="0" applyFont="1"/>
    <xf numFmtId="0" fontId="8" fillId="2" borderId="2" xfId="0" applyFont="1" applyFill="1" applyBorder="1" applyAlignment="1" applyProtection="1">
      <alignment horizontal="right" vertical="center" wrapText="1" readingOrder="1"/>
      <protection locked="0"/>
    </xf>
    <xf numFmtId="0" fontId="8" fillId="2" borderId="12" xfId="0" applyFont="1" applyFill="1" applyBorder="1" applyAlignment="1" applyProtection="1">
      <alignment horizontal="left" wrapText="1" readingOrder="1"/>
      <protection locked="0"/>
    </xf>
    <xf numFmtId="0" fontId="8" fillId="2" borderId="0" xfId="0" applyFont="1" applyFill="1"/>
    <xf numFmtId="4" fontId="8" fillId="2" borderId="11" xfId="0" applyNumberFormat="1" applyFont="1" applyFill="1" applyBorder="1" applyAlignment="1">
      <alignment horizontal="left"/>
    </xf>
    <xf numFmtId="0" fontId="22" fillId="2" borderId="0" xfId="0" applyFont="1" applyFill="1" applyBorder="1"/>
    <xf numFmtId="0" fontId="33" fillId="2" borderId="0" xfId="0" applyFont="1" applyFill="1" applyBorder="1"/>
    <xf numFmtId="0" fontId="34" fillId="2" borderId="13" xfId="0" applyFont="1" applyFill="1" applyBorder="1"/>
    <xf numFmtId="0" fontId="34" fillId="2" borderId="14" xfId="0" applyFont="1" applyFill="1" applyBorder="1"/>
    <xf numFmtId="0" fontId="0" fillId="0" borderId="15" xfId="0" applyBorder="1"/>
    <xf numFmtId="0" fontId="6" fillId="4" borderId="2" xfId="0" quotePrefix="1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33" fillId="2" borderId="16" xfId="0" applyFont="1" applyFill="1" applyBorder="1"/>
    <xf numFmtId="0" fontId="33" fillId="2" borderId="17" xfId="0" applyFont="1" applyFill="1" applyBorder="1"/>
    <xf numFmtId="0" fontId="11" fillId="0" borderId="18" xfId="0" applyFont="1" applyBorder="1"/>
    <xf numFmtId="0" fontId="33" fillId="2" borderId="19" xfId="0" applyFont="1" applyFill="1" applyBorder="1"/>
    <xf numFmtId="0" fontId="11" fillId="0" borderId="20" xfId="0" applyFont="1" applyBorder="1"/>
    <xf numFmtId="0" fontId="31" fillId="0" borderId="0" xfId="0" applyFont="1"/>
    <xf numFmtId="0" fontId="10" fillId="3" borderId="2" xfId="0" applyNumberFormat="1" applyFont="1" applyFill="1" applyBorder="1" applyAlignment="1" applyProtection="1">
      <alignment horizontal="left" vertical="center" wrapText="1"/>
    </xf>
    <xf numFmtId="4" fontId="10" fillId="3" borderId="2" xfId="0" applyNumberFormat="1" applyFont="1" applyFill="1" applyBorder="1"/>
    <xf numFmtId="2" fontId="18" fillId="3" borderId="2" xfId="0" applyNumberFormat="1" applyFont="1" applyFill="1" applyBorder="1" applyAlignment="1">
      <alignment horizontal="center"/>
    </xf>
    <xf numFmtId="0" fontId="10" fillId="8" borderId="2" xfId="0" applyNumberFormat="1" applyFont="1" applyFill="1" applyBorder="1" applyAlignment="1" applyProtection="1">
      <alignment horizontal="left" vertical="center" wrapText="1"/>
    </xf>
    <xf numFmtId="2" fontId="18" fillId="8" borderId="2" xfId="0" applyNumberFormat="1" applyFont="1" applyFill="1" applyBorder="1" applyAlignment="1">
      <alignment horizontal="center"/>
    </xf>
    <xf numFmtId="0" fontId="10" fillId="9" borderId="2" xfId="0" applyNumberFormat="1" applyFont="1" applyFill="1" applyBorder="1" applyAlignment="1" applyProtection="1">
      <alignment horizontal="left" vertical="center" wrapText="1"/>
    </xf>
    <xf numFmtId="2" fontId="18" fillId="9" borderId="2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8" fillId="3" borderId="2" xfId="0" applyFont="1" applyFill="1" applyBorder="1"/>
    <xf numFmtId="14" fontId="10" fillId="3" borderId="2" xfId="0" applyNumberFormat="1" applyFont="1" applyFill="1" applyBorder="1" applyAlignment="1" applyProtection="1">
      <alignment horizontal="left" vertical="center" wrapText="1"/>
    </xf>
    <xf numFmtId="2" fontId="22" fillId="2" borderId="2" xfId="0" applyNumberFormat="1" applyFont="1" applyFill="1" applyBorder="1" applyAlignment="1">
      <alignment horizontal="center"/>
    </xf>
    <xf numFmtId="0" fontId="18" fillId="9" borderId="2" xfId="0" applyFont="1" applyFill="1" applyBorder="1" applyAlignment="1" applyProtection="1">
      <alignment vertical="center" wrapText="1" readingOrder="1"/>
      <protection locked="0"/>
    </xf>
    <xf numFmtId="2" fontId="22" fillId="9" borderId="2" xfId="0" applyNumberFormat="1" applyFont="1" applyFill="1" applyBorder="1" applyAlignment="1" applyProtection="1">
      <alignment vertical="top" wrapText="1"/>
      <protection locked="0"/>
    </xf>
    <xf numFmtId="4" fontId="18" fillId="9" borderId="11" xfId="0" applyNumberFormat="1" applyFont="1" applyFill="1" applyBorder="1" applyAlignment="1" applyProtection="1">
      <alignment vertical="center" wrapText="1" readingOrder="1"/>
      <protection locked="0"/>
    </xf>
    <xf numFmtId="2" fontId="18" fillId="9" borderId="2" xfId="0" applyNumberFormat="1" applyFont="1" applyFill="1" applyBorder="1" applyAlignment="1" applyProtection="1">
      <alignment vertical="top" wrapText="1"/>
      <protection locked="0"/>
    </xf>
    <xf numFmtId="4" fontId="18" fillId="3" borderId="2" xfId="0" applyNumberFormat="1" applyFont="1" applyFill="1" applyBorder="1"/>
    <xf numFmtId="164" fontId="18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18" fillId="3" borderId="2" xfId="0" applyNumberFormat="1" applyFont="1" applyFill="1" applyBorder="1" applyAlignment="1" applyProtection="1">
      <alignment vertical="top" wrapText="1"/>
      <protection locked="0"/>
    </xf>
    <xf numFmtId="164" fontId="10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3" borderId="12" xfId="0" applyFont="1" applyFill="1" applyBorder="1" applyAlignment="1" applyProtection="1">
      <alignment vertical="center" wrapText="1" readingOrder="1"/>
      <protection locked="0"/>
    </xf>
    <xf numFmtId="2" fontId="10" fillId="3" borderId="2" xfId="0" applyNumberFormat="1" applyFont="1" applyFill="1" applyBorder="1" applyAlignment="1" applyProtection="1">
      <alignment vertical="top" wrapText="1"/>
      <protection locked="0"/>
    </xf>
    <xf numFmtId="164" fontId="10" fillId="9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3" borderId="21" xfId="0" applyNumberFormat="1" applyFont="1" applyFill="1" applyBorder="1" applyAlignment="1" applyProtection="1">
      <alignment horizontal="left" vertical="center" wrapText="1"/>
    </xf>
    <xf numFmtId="2" fontId="10" fillId="3" borderId="2" xfId="0" applyNumberFormat="1" applyFont="1" applyFill="1" applyBorder="1" applyAlignment="1">
      <alignment horizontal="center"/>
    </xf>
    <xf numFmtId="0" fontId="18" fillId="10" borderId="6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22" fillId="0" borderId="2" xfId="0" applyFont="1" applyBorder="1" applyAlignment="1">
      <alignment horizontal="left"/>
    </xf>
    <xf numFmtId="4" fontId="22" fillId="0" borderId="2" xfId="0" applyNumberFormat="1" applyFont="1" applyBorder="1"/>
    <xf numFmtId="0" fontId="25" fillId="2" borderId="2" xfId="0" applyFont="1" applyFill="1" applyBorder="1" applyAlignment="1" applyProtection="1">
      <alignment horizontal="center" vertical="center" wrapText="1" readingOrder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 readingOrder="1"/>
      <protection locked="0"/>
    </xf>
    <xf numFmtId="2" fontId="10" fillId="8" borderId="2" xfId="0" applyNumberFormat="1" applyFont="1" applyFill="1" applyBorder="1" applyAlignment="1">
      <alignment horizontal="center"/>
    </xf>
    <xf numFmtId="2" fontId="10" fillId="9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2" fontId="22" fillId="2" borderId="2" xfId="0" applyNumberFormat="1" applyFont="1" applyFill="1" applyBorder="1" applyAlignment="1">
      <alignment horizontal="right"/>
    </xf>
    <xf numFmtId="2" fontId="22" fillId="11" borderId="2" xfId="0" applyNumberFormat="1" applyFont="1" applyFill="1" applyBorder="1" applyAlignment="1" applyProtection="1">
      <alignment vertical="top" wrapText="1"/>
      <protection locked="0"/>
    </xf>
    <xf numFmtId="2" fontId="8" fillId="11" borderId="2" xfId="0" applyNumberFormat="1" applyFont="1" applyFill="1" applyBorder="1" applyAlignment="1" applyProtection="1">
      <alignment vertical="top" wrapText="1"/>
      <protection locked="0"/>
    </xf>
    <xf numFmtId="0" fontId="29" fillId="12" borderId="22" xfId="0" applyFont="1" applyFill="1" applyBorder="1"/>
    <xf numFmtId="0" fontId="8" fillId="12" borderId="23" xfId="0" applyFont="1" applyFill="1" applyBorder="1"/>
    <xf numFmtId="0" fontId="8" fillId="12" borderId="1" xfId="0" applyFont="1" applyFill="1" applyBorder="1"/>
    <xf numFmtId="0" fontId="29" fillId="12" borderId="24" xfId="0" applyFont="1" applyFill="1" applyBorder="1"/>
    <xf numFmtId="0" fontId="28" fillId="2" borderId="6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/>
    <xf numFmtId="0" fontId="36" fillId="0" borderId="0" xfId="0" applyFont="1"/>
    <xf numFmtId="0" fontId="37" fillId="0" borderId="0" xfId="0" applyFont="1"/>
    <xf numFmtId="0" fontId="11" fillId="5" borderId="25" xfId="0" applyFont="1" applyFill="1" applyBorder="1" applyAlignment="1">
      <alignment horizontal="center"/>
    </xf>
    <xf numFmtId="0" fontId="0" fillId="5" borderId="26" xfId="0" applyFill="1" applyBorder="1"/>
    <xf numFmtId="0" fontId="0" fillId="0" borderId="0" xfId="0" applyBorder="1" applyAlignment="1">
      <alignment vertical="center" wrapText="1"/>
    </xf>
    <xf numFmtId="0" fontId="18" fillId="3" borderId="2" xfId="0" applyFont="1" applyFill="1" applyBorder="1" applyAlignment="1" applyProtection="1">
      <alignment vertical="center" wrapText="1" readingOrder="1"/>
      <protection locked="0"/>
    </xf>
    <xf numFmtId="2" fontId="38" fillId="3" borderId="11" xfId="0" applyNumberFormat="1" applyFont="1" applyFill="1" applyBorder="1" applyAlignment="1">
      <alignment horizontal="center"/>
    </xf>
    <xf numFmtId="0" fontId="10" fillId="2" borderId="0" xfId="0" quotePrefix="1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vertical="center" wrapText="1"/>
    </xf>
    <xf numFmtId="4" fontId="3" fillId="2" borderId="0" xfId="0" applyNumberFormat="1" applyFont="1" applyFill="1" applyBorder="1" applyAlignment="1">
      <alignment horizontal="right"/>
    </xf>
    <xf numFmtId="0" fontId="31" fillId="0" borderId="0" xfId="0" applyFont="1" applyAlignment="1">
      <alignment vertical="top" wrapText="1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10" fillId="4" borderId="2" xfId="0" applyNumberFormat="1" applyFont="1" applyFill="1" applyBorder="1" applyAlignment="1" applyProtection="1">
      <alignment horizontal="right" wrapText="1"/>
    </xf>
    <xf numFmtId="4" fontId="10" fillId="0" borderId="2" xfId="0" applyNumberFormat="1" applyFont="1" applyBorder="1" applyAlignment="1">
      <alignment horizontal="right"/>
    </xf>
    <xf numFmtId="3" fontId="10" fillId="4" borderId="2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0" fontId="31" fillId="13" borderId="27" xfId="0" applyFont="1" applyFill="1" applyBorder="1"/>
    <xf numFmtId="0" fontId="31" fillId="13" borderId="28" xfId="0" applyFont="1" applyFill="1" applyBorder="1"/>
    <xf numFmtId="0" fontId="42" fillId="13" borderId="27" xfId="0" applyFont="1" applyFill="1" applyBorder="1" applyAlignment="1">
      <alignment horizontal="left"/>
    </xf>
    <xf numFmtId="0" fontId="42" fillId="13" borderId="28" xfId="0" applyFont="1" applyFill="1" applyBorder="1" applyAlignment="1">
      <alignment horizontal="left"/>
    </xf>
    <xf numFmtId="0" fontId="31" fillId="13" borderId="27" xfId="0" applyFont="1" applyFill="1" applyBorder="1" applyAlignment="1">
      <alignment horizontal="left" vertical="top" wrapText="1"/>
    </xf>
    <xf numFmtId="0" fontId="31" fillId="13" borderId="28" xfId="0" applyFont="1" applyFill="1" applyBorder="1" applyAlignment="1">
      <alignment vertical="center"/>
    </xf>
    <xf numFmtId="0" fontId="31" fillId="13" borderId="23" xfId="0" applyFont="1" applyFill="1" applyBorder="1" applyAlignment="1">
      <alignment horizontal="left"/>
    </xf>
    <xf numFmtId="0" fontId="31" fillId="13" borderId="24" xfId="0" applyFont="1" applyFill="1" applyBorder="1"/>
    <xf numFmtId="164" fontId="8" fillId="2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39" fillId="2" borderId="2" xfId="0" applyNumberFormat="1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2" fontId="18" fillId="4" borderId="2" xfId="0" applyNumberFormat="1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vertical="center" wrapText="1" readingOrder="1"/>
      <protection locked="0"/>
    </xf>
    <xf numFmtId="0" fontId="8" fillId="2" borderId="2" xfId="0" applyFont="1" applyFill="1" applyBorder="1"/>
    <xf numFmtId="0" fontId="8" fillId="11" borderId="2" xfId="0" applyFont="1" applyFill="1" applyBorder="1" applyAlignment="1" applyProtection="1">
      <alignment vertical="center" wrapText="1" readingOrder="1"/>
      <protection locked="0"/>
    </xf>
    <xf numFmtId="0" fontId="8" fillId="2" borderId="12" xfId="0" applyFont="1" applyFill="1" applyBorder="1" applyAlignment="1" applyProtection="1">
      <alignment horizontal="left" vertical="center" wrapText="1" readingOrder="1"/>
      <protection locked="0"/>
    </xf>
    <xf numFmtId="0" fontId="10" fillId="9" borderId="2" xfId="0" applyFont="1" applyFill="1" applyBorder="1" applyAlignment="1" applyProtection="1">
      <alignment vertical="center" wrapText="1" readingOrder="1"/>
      <protection locked="0"/>
    </xf>
    <xf numFmtId="0" fontId="10" fillId="3" borderId="2" xfId="0" applyFont="1" applyFill="1" applyBorder="1" applyAlignment="1" applyProtection="1">
      <alignment vertical="center" wrapText="1" readingOrder="1"/>
      <protection locked="0"/>
    </xf>
    <xf numFmtId="0" fontId="8" fillId="2" borderId="12" xfId="0" applyFont="1" applyFill="1" applyBorder="1" applyAlignment="1" applyProtection="1">
      <alignment vertical="center" wrapText="1" readingOrder="1"/>
      <protection locked="0"/>
    </xf>
    <xf numFmtId="0" fontId="10" fillId="2" borderId="2" xfId="0" applyFont="1" applyFill="1" applyBorder="1" applyAlignment="1" applyProtection="1">
      <alignment vertical="center" wrapText="1" readingOrder="1"/>
      <protection locked="0"/>
    </xf>
    <xf numFmtId="164" fontId="10" fillId="2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8" fillId="3" borderId="2" xfId="0" applyNumberFormat="1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vertical="center" wrapText="1" readingOrder="1"/>
      <protection locked="0"/>
    </xf>
    <xf numFmtId="164" fontId="8" fillId="9" borderId="2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11" borderId="2" xfId="0" applyNumberFormat="1" applyFont="1" applyFill="1" applyBorder="1"/>
    <xf numFmtId="164" fontId="8" fillId="11" borderId="2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2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2" borderId="2" xfId="0" applyNumberFormat="1" applyFont="1" applyFill="1" applyBorder="1" applyAlignment="1">
      <alignment horizontal="right" readingOrder="1"/>
    </xf>
    <xf numFmtId="0" fontId="8" fillId="2" borderId="12" xfId="0" applyFont="1" applyFill="1" applyBorder="1" applyAlignment="1" applyProtection="1">
      <alignment horizontal="right" vertical="center" wrapText="1" readingOrder="1"/>
      <protection locked="0"/>
    </xf>
    <xf numFmtId="4" fontId="8" fillId="2" borderId="11" xfId="0" applyNumberFormat="1" applyFont="1" applyFill="1" applyBorder="1"/>
    <xf numFmtId="0" fontId="10" fillId="14" borderId="2" xfId="0" applyFont="1" applyFill="1" applyBorder="1" applyAlignment="1" applyProtection="1">
      <alignment vertical="center" wrapText="1" readingOrder="1"/>
      <protection locked="0"/>
    </xf>
    <xf numFmtId="4" fontId="10" fillId="14" borderId="2" xfId="0" applyNumberFormat="1" applyFont="1" applyFill="1" applyBorder="1"/>
    <xf numFmtId="164" fontId="10" fillId="14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18" fillId="14" borderId="2" xfId="0" applyNumberFormat="1" applyFont="1" applyFill="1" applyBorder="1" applyAlignment="1" applyProtection="1">
      <alignment vertical="top" wrapText="1"/>
      <protection locked="0"/>
    </xf>
    <xf numFmtId="4" fontId="8" fillId="9" borderId="2" xfId="0" applyNumberFormat="1" applyFont="1" applyFill="1" applyBorder="1"/>
    <xf numFmtId="0" fontId="8" fillId="9" borderId="12" xfId="0" applyFont="1" applyFill="1" applyBorder="1" applyAlignment="1" applyProtection="1">
      <alignment vertical="center" wrapText="1" readingOrder="1"/>
      <protection locked="0"/>
    </xf>
    <xf numFmtId="4" fontId="10" fillId="9" borderId="2" xfId="0" applyNumberFormat="1" applyFont="1" applyFill="1" applyBorder="1"/>
    <xf numFmtId="2" fontId="0" fillId="2" borderId="2" xfId="0" applyNumberFormat="1" applyFont="1" applyFill="1" applyBorder="1" applyAlignment="1">
      <alignment horizontal="center"/>
    </xf>
    <xf numFmtId="2" fontId="18" fillId="11" borderId="2" xfId="0" applyNumberFormat="1" applyFont="1" applyFill="1" applyBorder="1" applyAlignment="1">
      <alignment horizontal="center"/>
    </xf>
    <xf numFmtId="0" fontId="18" fillId="5" borderId="2" xfId="0" applyNumberFormat="1" applyFont="1" applyFill="1" applyBorder="1" applyAlignment="1" applyProtection="1">
      <alignment horizontal="left" vertical="center" wrapText="1"/>
    </xf>
    <xf numFmtId="4" fontId="18" fillId="5" borderId="2" xfId="0" applyNumberFormat="1" applyFont="1" applyFill="1" applyBorder="1" applyAlignment="1">
      <alignment horizontal="right"/>
    </xf>
    <xf numFmtId="4" fontId="18" fillId="5" borderId="2" xfId="0" applyNumberFormat="1" applyFont="1" applyFill="1" applyBorder="1"/>
    <xf numFmtId="0" fontId="18" fillId="11" borderId="2" xfId="0" applyNumberFormat="1" applyFont="1" applyFill="1" applyBorder="1" applyAlignment="1" applyProtection="1">
      <alignment horizontal="left" vertical="center" wrapText="1"/>
    </xf>
    <xf numFmtId="4" fontId="18" fillId="11" borderId="2" xfId="0" applyNumberFormat="1" applyFont="1" applyFill="1" applyBorder="1" applyAlignment="1">
      <alignment horizontal="right"/>
    </xf>
    <xf numFmtId="0" fontId="18" fillId="3" borderId="2" xfId="0" applyNumberFormat="1" applyFont="1" applyFill="1" applyBorder="1" applyAlignment="1" applyProtection="1">
      <alignment horizontal="left" vertical="center" wrapText="1"/>
    </xf>
    <xf numFmtId="4" fontId="18" fillId="3" borderId="2" xfId="0" applyNumberFormat="1" applyFont="1" applyFill="1" applyBorder="1" applyAlignment="1">
      <alignment horizontal="right"/>
    </xf>
    <xf numFmtId="0" fontId="22" fillId="2" borderId="2" xfId="0" quotePrefix="1" applyFont="1" applyFill="1" applyBorder="1" applyAlignment="1">
      <alignment horizontal="left" vertical="center" wrapText="1"/>
    </xf>
    <xf numFmtId="4" fontId="22" fillId="2" borderId="2" xfId="0" applyNumberFormat="1" applyFont="1" applyFill="1" applyBorder="1" applyAlignment="1">
      <alignment horizontal="right"/>
    </xf>
    <xf numFmtId="4" fontId="22" fillId="2" borderId="2" xfId="0" applyNumberFormat="1" applyFont="1" applyFill="1" applyBorder="1"/>
    <xf numFmtId="0" fontId="22" fillId="2" borderId="2" xfId="0" applyFont="1" applyFill="1" applyBorder="1" applyAlignment="1">
      <alignment horizontal="left" vertical="center"/>
    </xf>
    <xf numFmtId="0" fontId="22" fillId="2" borderId="2" xfId="0" applyNumberFormat="1" applyFont="1" applyFill="1" applyBorder="1" applyAlignment="1" applyProtection="1">
      <alignment vertical="center" wrapText="1"/>
    </xf>
    <xf numFmtId="4" fontId="22" fillId="2" borderId="2" xfId="0" applyNumberFormat="1" applyFont="1" applyFill="1" applyBorder="1" applyAlignment="1" applyProtection="1">
      <alignment horizontal="right" wrapText="1"/>
    </xf>
    <xf numFmtId="4" fontId="0" fillId="0" borderId="2" xfId="0" applyNumberFormat="1" applyFont="1" applyBorder="1"/>
    <xf numFmtId="4" fontId="22" fillId="7" borderId="6" xfId="0" applyNumberFormat="1" applyFont="1" applyFill="1" applyBorder="1" applyAlignment="1">
      <alignment horizontal="right" vertical="center" wrapText="1"/>
    </xf>
    <xf numFmtId="0" fontId="18" fillId="9" borderId="12" xfId="0" applyNumberFormat="1" applyFont="1" applyFill="1" applyBorder="1" applyAlignment="1" applyProtection="1">
      <alignment horizontal="right" vertical="center" wrapText="1"/>
    </xf>
    <xf numFmtId="4" fontId="18" fillId="9" borderId="11" xfId="0" applyNumberFormat="1" applyFont="1" applyFill="1" applyBorder="1" applyAlignment="1">
      <alignment horizontal="left"/>
    </xf>
    <xf numFmtId="4" fontId="18" fillId="9" borderId="2" xfId="0" applyNumberFormat="1" applyFont="1" applyFill="1" applyBorder="1" applyAlignment="1">
      <alignment horizontal="right"/>
    </xf>
    <xf numFmtId="2" fontId="18" fillId="9" borderId="2" xfId="0" applyNumberFormat="1" applyFont="1" applyFill="1" applyBorder="1" applyAlignment="1">
      <alignment horizontal="right"/>
    </xf>
    <xf numFmtId="0" fontId="8" fillId="15" borderId="2" xfId="0" applyFont="1" applyFill="1" applyBorder="1" applyAlignment="1" applyProtection="1">
      <alignment vertical="center" wrapText="1" readingOrder="1"/>
      <protection locked="0"/>
    </xf>
    <xf numFmtId="4" fontId="8" fillId="15" borderId="2" xfId="0" applyNumberFormat="1" applyFont="1" applyFill="1" applyBorder="1"/>
    <xf numFmtId="2" fontId="22" fillId="15" borderId="2" xfId="0" applyNumberFormat="1" applyFont="1" applyFill="1" applyBorder="1" applyAlignment="1" applyProtection="1">
      <alignment vertical="top" wrapText="1"/>
      <protection locked="0"/>
    </xf>
    <xf numFmtId="164" fontId="8" fillId="15" borderId="2" xfId="0" applyNumberFormat="1" applyFont="1" applyFill="1" applyBorder="1" applyAlignment="1" applyProtection="1">
      <alignment horizontal="right" vertical="center" wrapText="1" readingOrder="1"/>
      <protection locked="0"/>
    </xf>
    <xf numFmtId="2" fontId="8" fillId="15" borderId="2" xfId="0" applyNumberFormat="1" applyFont="1" applyFill="1" applyBorder="1" applyAlignment="1" applyProtection="1">
      <alignment vertical="top" wrapText="1"/>
      <protection locked="0"/>
    </xf>
    <xf numFmtId="0" fontId="8" fillId="15" borderId="12" xfId="0" applyFont="1" applyFill="1" applyBorder="1" applyAlignment="1" applyProtection="1">
      <alignment vertical="center" wrapText="1" readingOrder="1"/>
      <protection locked="0"/>
    </xf>
    <xf numFmtId="4" fontId="18" fillId="8" borderId="2" xfId="0" applyNumberFormat="1" applyFont="1" applyFill="1" applyBorder="1" applyAlignment="1">
      <alignment horizontal="right"/>
    </xf>
    <xf numFmtId="4" fontId="22" fillId="3" borderId="2" xfId="0" applyNumberFormat="1" applyFont="1" applyFill="1" applyBorder="1" applyAlignment="1">
      <alignment horizontal="right"/>
    </xf>
    <xf numFmtId="4" fontId="22" fillId="9" borderId="2" xfId="0" applyNumberFormat="1" applyFont="1" applyFill="1" applyBorder="1" applyAlignment="1">
      <alignment horizontal="right"/>
    </xf>
    <xf numFmtId="4" fontId="18" fillId="2" borderId="2" xfId="0" applyNumberFormat="1" applyFont="1" applyFill="1" applyBorder="1" applyAlignment="1">
      <alignment horizontal="right"/>
    </xf>
    <xf numFmtId="0" fontId="0" fillId="0" borderId="0" xfId="0" applyFont="1"/>
    <xf numFmtId="0" fontId="43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0" fontId="28" fillId="3" borderId="2" xfId="0" applyNumberFormat="1" applyFont="1" applyFill="1" applyBorder="1" applyAlignment="1" applyProtection="1">
      <alignment horizontal="center" vertical="center" wrapText="1"/>
    </xf>
    <xf numFmtId="4" fontId="18" fillId="8" borderId="2" xfId="0" applyNumberFormat="1" applyFont="1" applyFill="1" applyBorder="1"/>
    <xf numFmtId="4" fontId="18" fillId="4" borderId="2" xfId="0" applyNumberFormat="1" applyFont="1" applyFill="1" applyBorder="1" applyAlignment="1">
      <alignment horizontal="right"/>
    </xf>
    <xf numFmtId="4" fontId="18" fillId="4" borderId="2" xfId="0" applyNumberFormat="1" applyFont="1" applyFill="1" applyBorder="1"/>
    <xf numFmtId="4" fontId="18" fillId="9" borderId="2" xfId="0" applyNumberFormat="1" applyFont="1" applyFill="1" applyBorder="1"/>
    <xf numFmtId="4" fontId="22" fillId="4" borderId="2" xfId="0" applyNumberFormat="1" applyFont="1" applyFill="1" applyBorder="1" applyAlignment="1">
      <alignment horizontal="right"/>
    </xf>
    <xf numFmtId="4" fontId="22" fillId="4" borderId="2" xfId="0" applyNumberFormat="1" applyFont="1" applyFill="1" applyBorder="1"/>
    <xf numFmtId="0" fontId="22" fillId="5" borderId="2" xfId="0" applyNumberFormat="1" applyFont="1" applyFill="1" applyBorder="1" applyAlignment="1" applyProtection="1">
      <alignment horizontal="left" vertical="center" wrapText="1"/>
    </xf>
    <xf numFmtId="0" fontId="22" fillId="4" borderId="2" xfId="0" quotePrefix="1" applyFont="1" applyFill="1" applyBorder="1" applyAlignment="1">
      <alignment horizontal="left" vertical="center"/>
    </xf>
    <xf numFmtId="0" fontId="22" fillId="2" borderId="2" xfId="0" quotePrefix="1" applyFont="1" applyFill="1" applyBorder="1" applyAlignment="1">
      <alignment horizontal="left" vertical="center"/>
    </xf>
    <xf numFmtId="0" fontId="22" fillId="5" borderId="2" xfId="0" quotePrefix="1" applyFont="1" applyFill="1" applyBorder="1" applyAlignment="1">
      <alignment horizontal="left" vertical="center"/>
    </xf>
    <xf numFmtId="0" fontId="44" fillId="5" borderId="2" xfId="0" quotePrefix="1" applyFont="1" applyFill="1" applyBorder="1" applyAlignment="1">
      <alignment horizontal="left" vertical="center"/>
    </xf>
    <xf numFmtId="0" fontId="18" fillId="4" borderId="2" xfId="0" quotePrefix="1" applyFont="1" applyFill="1" applyBorder="1" applyAlignment="1">
      <alignment horizontal="left" vertical="center"/>
    </xf>
    <xf numFmtId="0" fontId="44" fillId="4" borderId="2" xfId="0" quotePrefix="1" applyFont="1" applyFill="1" applyBorder="1" applyAlignment="1">
      <alignment horizontal="left" vertical="center"/>
    </xf>
    <xf numFmtId="0" fontId="22" fillId="4" borderId="2" xfId="0" applyNumberFormat="1" applyFont="1" applyFill="1" applyBorder="1" applyAlignment="1" applyProtection="1">
      <alignment horizontal="left" vertical="center" wrapText="1"/>
    </xf>
    <xf numFmtId="0" fontId="18" fillId="2" borderId="2" xfId="0" quotePrefix="1" applyFont="1" applyFill="1" applyBorder="1" applyAlignment="1">
      <alignment horizontal="left" vertical="center"/>
    </xf>
    <xf numFmtId="0" fontId="44" fillId="2" borderId="2" xfId="0" quotePrefix="1" applyFont="1" applyFill="1" applyBorder="1" applyAlignment="1">
      <alignment horizontal="left" vertical="center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18" fillId="5" borderId="2" xfId="0" quotePrefix="1" applyFont="1" applyFill="1" applyBorder="1" applyAlignment="1">
      <alignment horizontal="left" vertical="center"/>
    </xf>
    <xf numFmtId="0" fontId="22" fillId="4" borderId="2" xfId="0" quotePrefix="1" applyFont="1" applyFill="1" applyBorder="1" applyAlignment="1">
      <alignment horizontal="left" vertical="center" wrapText="1"/>
    </xf>
    <xf numFmtId="0" fontId="18" fillId="8" borderId="2" xfId="0" quotePrefix="1" applyFont="1" applyFill="1" applyBorder="1" applyAlignment="1">
      <alignment horizontal="left" vertical="center"/>
    </xf>
    <xf numFmtId="0" fontId="18" fillId="8" borderId="2" xfId="0" quotePrefix="1" applyFont="1" applyFill="1" applyBorder="1" applyAlignment="1">
      <alignment horizontal="left" vertical="center" wrapText="1"/>
    </xf>
    <xf numFmtId="4" fontId="18" fillId="0" borderId="2" xfId="0" applyNumberFormat="1" applyFont="1" applyBorder="1"/>
    <xf numFmtId="0" fontId="28" fillId="2" borderId="2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18" fillId="6" borderId="2" xfId="0" applyNumberFormat="1" applyFont="1" applyFill="1" applyBorder="1" applyAlignment="1" applyProtection="1">
      <alignment horizontal="left" vertical="center" wrapText="1"/>
    </xf>
    <xf numFmtId="4" fontId="18" fillId="6" borderId="2" xfId="0" applyNumberFormat="1" applyFont="1" applyFill="1" applyBorder="1" applyAlignment="1">
      <alignment horizontal="right"/>
    </xf>
    <xf numFmtId="4" fontId="18" fillId="6" borderId="2" xfId="0" applyNumberFormat="1" applyFont="1" applyFill="1" applyBorder="1"/>
    <xf numFmtId="0" fontId="45" fillId="5" borderId="2" xfId="0" quotePrefix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2" xfId="0" applyNumberFormat="1" applyFont="1" applyFill="1" applyBorder="1" applyAlignment="1" applyProtection="1">
      <alignment horizontal="left" vertical="center"/>
    </xf>
    <xf numFmtId="0" fontId="18" fillId="3" borderId="2" xfId="0" applyNumberFormat="1" applyFont="1" applyFill="1" applyBorder="1" applyAlignment="1" applyProtection="1">
      <alignment vertical="center" wrapText="1"/>
    </xf>
    <xf numFmtId="0" fontId="18" fillId="5" borderId="2" xfId="0" applyNumberFormat="1" applyFont="1" applyFill="1" applyBorder="1" applyAlignment="1" applyProtection="1">
      <alignment vertical="center" wrapText="1"/>
    </xf>
    <xf numFmtId="4" fontId="18" fillId="5" borderId="2" xfId="0" applyNumberFormat="1" applyFont="1" applyFill="1" applyBorder="1" applyAlignment="1" applyProtection="1">
      <alignment horizontal="right" wrapText="1"/>
    </xf>
    <xf numFmtId="4" fontId="22" fillId="4" borderId="2" xfId="0" applyNumberFormat="1" applyFont="1" applyFill="1" applyBorder="1" applyAlignment="1" applyProtection="1">
      <alignment horizontal="right" wrapText="1"/>
    </xf>
    <xf numFmtId="2" fontId="18" fillId="8" borderId="2" xfId="0" applyNumberFormat="1" applyFont="1" applyFill="1" applyBorder="1" applyAlignment="1" applyProtection="1">
      <alignment vertical="top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9" fillId="0" borderId="2" xfId="0" applyFont="1" applyBorder="1"/>
    <xf numFmtId="0" fontId="41" fillId="13" borderId="29" xfId="0" applyFont="1" applyFill="1" applyBorder="1" applyAlignment="1">
      <alignment horizontal="left" vertical="center"/>
    </xf>
    <xf numFmtId="0" fontId="41" fillId="13" borderId="22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left"/>
    </xf>
    <xf numFmtId="0" fontId="17" fillId="0" borderId="1" xfId="0" applyNumberFormat="1" applyFont="1" applyFill="1" applyBorder="1" applyAlignment="1" applyProtection="1">
      <alignment horizontal="left" wrapText="1"/>
    </xf>
    <xf numFmtId="0" fontId="6" fillId="4" borderId="2" xfId="0" quotePrefix="1" applyFont="1" applyFill="1" applyBorder="1" applyAlignment="1">
      <alignment horizontal="center" wrapText="1"/>
    </xf>
    <xf numFmtId="0" fontId="14" fillId="0" borderId="2" xfId="0" quotePrefix="1" applyFont="1" applyBorder="1" applyAlignment="1">
      <alignment horizont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vertical="center" wrapText="1"/>
    </xf>
    <xf numFmtId="0" fontId="8" fillId="4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4" borderId="2" xfId="0" quotePrefix="1" applyNumberFormat="1" applyFont="1" applyFill="1" applyBorder="1" applyAlignment="1" applyProtection="1">
      <alignment horizontal="left" vertical="center" wrapText="1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  <xf numFmtId="0" fontId="10" fillId="0" borderId="2" xfId="0" quotePrefix="1" applyFont="1" applyBorder="1" applyAlignment="1">
      <alignment horizontal="left" vertical="center"/>
    </xf>
    <xf numFmtId="0" fontId="5" fillId="0" borderId="0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0" fillId="2" borderId="2" xfId="0" quotePrefix="1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18" fillId="3" borderId="12" xfId="0" applyNumberFormat="1" applyFont="1" applyFill="1" applyBorder="1" applyAlignment="1" applyProtection="1">
      <alignment horizontal="center" vertical="center" wrapText="1"/>
    </xf>
    <xf numFmtId="0" fontId="18" fillId="3" borderId="21" xfId="0" applyNumberFormat="1" applyFont="1" applyFill="1" applyBorder="1" applyAlignment="1" applyProtection="1">
      <alignment horizontal="center" vertical="center" wrapText="1"/>
    </xf>
    <xf numFmtId="0" fontId="18" fillId="3" borderId="11" xfId="0" applyNumberFormat="1" applyFont="1" applyFill="1" applyBorder="1" applyAlignment="1" applyProtection="1">
      <alignment horizontal="center" vertical="center" wrapText="1"/>
    </xf>
    <xf numFmtId="0" fontId="28" fillId="2" borderId="12" xfId="0" applyNumberFormat="1" applyFont="1" applyFill="1" applyBorder="1" applyAlignment="1" applyProtection="1">
      <alignment horizontal="center" vertical="center" wrapText="1"/>
    </xf>
    <xf numFmtId="0" fontId="28" fillId="2" borderId="21" xfId="0" applyNumberFormat="1" applyFont="1" applyFill="1" applyBorder="1" applyAlignment="1" applyProtection="1">
      <alignment horizontal="center" vertical="center" wrapText="1"/>
    </xf>
    <xf numFmtId="0" fontId="28" fillId="2" borderId="11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horizontal="center" vertical="center" wrapText="1"/>
    </xf>
    <xf numFmtId="0" fontId="14" fillId="2" borderId="21" xfId="0" applyNumberFormat="1" applyFont="1" applyFill="1" applyBorder="1" applyAlignment="1" applyProtection="1">
      <alignment horizontal="center" vertical="center" wrapText="1"/>
    </xf>
    <xf numFmtId="0" fontId="14" fillId="2" borderId="11" xfId="0" applyNumberFormat="1" applyFont="1" applyFill="1" applyBorder="1" applyAlignment="1" applyProtection="1">
      <alignment horizontal="center" vertical="center" wrapText="1"/>
    </xf>
    <xf numFmtId="0" fontId="20" fillId="3" borderId="21" xfId="0" applyNumberFormat="1" applyFont="1" applyFill="1" applyBorder="1" applyAlignment="1" applyProtection="1">
      <alignment horizontal="center" vertical="center" wrapText="1"/>
    </xf>
    <xf numFmtId="0" fontId="20" fillId="3" borderId="11" xfId="0" applyNumberFormat="1" applyFont="1" applyFill="1" applyBorder="1" applyAlignment="1" applyProtection="1">
      <alignment horizontal="center" vertical="center" wrapText="1"/>
    </xf>
    <xf numFmtId="0" fontId="27" fillId="7" borderId="31" xfId="0" applyFont="1" applyFill="1" applyBorder="1" applyAlignment="1">
      <alignment horizontal="center" wrapText="1"/>
    </xf>
    <xf numFmtId="0" fontId="27" fillId="7" borderId="8" xfId="0" applyFont="1" applyFill="1" applyBorder="1" applyAlignment="1">
      <alignment horizontal="center" wrapText="1"/>
    </xf>
    <xf numFmtId="0" fontId="27" fillId="7" borderId="9" xfId="0" applyFont="1" applyFill="1" applyBorder="1" applyAlignment="1">
      <alignment horizont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3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3" borderId="11" xfId="0" applyNumberFormat="1" applyFont="1" applyFill="1" applyBorder="1" applyAlignment="1" applyProtection="1">
      <alignment horizontal="right" vertical="center" wrapText="1" readingOrder="1"/>
      <protection locked="0"/>
    </xf>
    <xf numFmtId="4" fontId="18" fillId="9" borderId="12" xfId="0" applyNumberFormat="1" applyFont="1" applyFill="1" applyBorder="1" applyAlignment="1" applyProtection="1">
      <alignment vertical="center" wrapText="1" readingOrder="1"/>
      <protection locked="0"/>
    </xf>
    <xf numFmtId="4" fontId="18" fillId="9" borderId="11" xfId="0" applyNumberFormat="1" applyFont="1" applyFill="1" applyBorder="1" applyAlignment="1" applyProtection="1">
      <alignment vertical="center" wrapText="1" readingOrder="1"/>
      <protection locked="0"/>
    </xf>
    <xf numFmtId="164" fontId="8" fillId="2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9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9" borderId="11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2" borderId="12" xfId="0" applyNumberFormat="1" applyFont="1" applyFill="1" applyBorder="1"/>
    <xf numFmtId="4" fontId="8" fillId="2" borderId="11" xfId="0" applyNumberFormat="1" applyFont="1" applyFill="1" applyBorder="1"/>
    <xf numFmtId="164" fontId="8" fillId="11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11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15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15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9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9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14" borderId="12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14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2" borderId="12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0" fontId="8" fillId="2" borderId="2" xfId="0" applyFont="1" applyFill="1" applyBorder="1" applyAlignment="1" applyProtection="1">
      <alignment vertical="center" wrapText="1" readingOrder="1"/>
      <protection locked="0"/>
    </xf>
    <xf numFmtId="0" fontId="8" fillId="2" borderId="2" xfId="0" applyFont="1" applyFill="1" applyBorder="1"/>
    <xf numFmtId="0" fontId="8" fillId="2" borderId="12" xfId="0" applyFont="1" applyFill="1" applyBorder="1" applyAlignment="1" applyProtection="1">
      <alignment horizontal="left" vertical="center" wrapText="1" readingOrder="1"/>
      <protection locked="0"/>
    </xf>
    <xf numFmtId="0" fontId="8" fillId="2" borderId="21" xfId="0" applyFont="1" applyFill="1" applyBorder="1" applyAlignment="1" applyProtection="1">
      <alignment horizontal="left" vertical="center" wrapText="1" readingOrder="1"/>
      <protection locked="0"/>
    </xf>
    <xf numFmtId="0" fontId="8" fillId="2" borderId="11" xfId="0" applyFont="1" applyFill="1" applyBorder="1" applyAlignment="1" applyProtection="1">
      <alignment horizontal="left" vertical="center" wrapText="1" readingOrder="1"/>
      <protection locked="0"/>
    </xf>
    <xf numFmtId="0" fontId="8" fillId="9" borderId="2" xfId="0" applyFont="1" applyFill="1" applyBorder="1" applyAlignment="1" applyProtection="1">
      <alignment vertical="center" wrapText="1" readingOrder="1"/>
      <protection locked="0"/>
    </xf>
    <xf numFmtId="0" fontId="8" fillId="9" borderId="2" xfId="0" applyFont="1" applyFill="1" applyBorder="1"/>
    <xf numFmtId="0" fontId="8" fillId="15" borderId="2" xfId="0" applyFont="1" applyFill="1" applyBorder="1" applyAlignment="1" applyProtection="1">
      <alignment vertical="center" wrapText="1" readingOrder="1"/>
      <protection locked="0"/>
    </xf>
    <xf numFmtId="0" fontId="8" fillId="15" borderId="2" xfId="0" applyFont="1" applyFill="1" applyBorder="1"/>
    <xf numFmtId="0" fontId="10" fillId="9" borderId="2" xfId="0" applyFont="1" applyFill="1" applyBorder="1" applyAlignment="1" applyProtection="1">
      <alignment vertical="center" wrapText="1" readingOrder="1"/>
      <protection locked="0"/>
    </xf>
    <xf numFmtId="0" fontId="10" fillId="9" borderId="2" xfId="0" applyFont="1" applyFill="1" applyBorder="1"/>
    <xf numFmtId="0" fontId="10" fillId="3" borderId="2" xfId="0" applyFont="1" applyFill="1" applyBorder="1" applyAlignment="1" applyProtection="1">
      <alignment vertical="center" wrapText="1" readingOrder="1"/>
      <protection locked="0"/>
    </xf>
    <xf numFmtId="0" fontId="10" fillId="3" borderId="2" xfId="0" applyFont="1" applyFill="1" applyBorder="1"/>
    <xf numFmtId="0" fontId="18" fillId="2" borderId="2" xfId="0" applyFont="1" applyFill="1" applyBorder="1" applyAlignment="1" applyProtection="1">
      <alignment vertical="center" wrapText="1" readingOrder="1"/>
      <protection locked="0"/>
    </xf>
    <xf numFmtId="0" fontId="18" fillId="2" borderId="2" xfId="0" applyFont="1" applyFill="1" applyBorder="1"/>
    <xf numFmtId="0" fontId="18" fillId="9" borderId="12" xfId="0" applyFont="1" applyFill="1" applyBorder="1" applyAlignment="1" applyProtection="1">
      <alignment vertical="center" wrapText="1" readingOrder="1"/>
      <protection locked="0"/>
    </xf>
    <xf numFmtId="0" fontId="18" fillId="9" borderId="21" xfId="0" applyFont="1" applyFill="1" applyBorder="1" applyAlignment="1" applyProtection="1">
      <alignment vertical="center" wrapText="1" readingOrder="1"/>
      <protection locked="0"/>
    </xf>
    <xf numFmtId="0" fontId="18" fillId="9" borderId="11" xfId="0" applyFont="1" applyFill="1" applyBorder="1" applyAlignment="1" applyProtection="1">
      <alignment vertical="center" wrapText="1" readingOrder="1"/>
      <protection locked="0"/>
    </xf>
    <xf numFmtId="0" fontId="8" fillId="11" borderId="2" xfId="0" applyFont="1" applyFill="1" applyBorder="1" applyAlignment="1" applyProtection="1">
      <alignment vertical="center" wrapText="1" readingOrder="1"/>
      <protection locked="0"/>
    </xf>
    <xf numFmtId="0" fontId="8" fillId="11" borderId="2" xfId="0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0" fontId="30" fillId="12" borderId="1" xfId="0" applyFont="1" applyFill="1" applyBorder="1" applyAlignment="1" applyProtection="1">
      <alignment horizontal="center" vertical="top" wrapText="1" readingOrder="1"/>
      <protection locked="0"/>
    </xf>
    <xf numFmtId="0" fontId="8" fillId="12" borderId="1" xfId="0" applyFont="1" applyFill="1" applyBorder="1"/>
    <xf numFmtId="0" fontId="24" fillId="4" borderId="3" xfId="0" applyFont="1" applyFill="1" applyBorder="1" applyAlignment="1" applyProtection="1">
      <alignment horizontal="center" vertical="center" wrapText="1" readingOrder="1"/>
      <protection locked="0"/>
    </xf>
    <xf numFmtId="0" fontId="24" fillId="4" borderId="3" xfId="0" applyFont="1" applyFill="1" applyBorder="1" applyAlignment="1" applyProtection="1">
      <alignment horizontal="center" vertical="center" wrapText="1"/>
      <protection locked="0"/>
    </xf>
    <xf numFmtId="0" fontId="24" fillId="4" borderId="12" xfId="0" applyFont="1" applyFill="1" applyBorder="1" applyAlignment="1" applyProtection="1">
      <alignment horizontal="center" vertical="center" wrapText="1" readingOrder="1"/>
      <protection locked="0"/>
    </xf>
    <xf numFmtId="0" fontId="24" fillId="4" borderId="11" xfId="0" applyFont="1" applyFill="1" applyBorder="1" applyAlignment="1" applyProtection="1">
      <alignment horizontal="center" vertical="center" wrapText="1" readingOrder="1"/>
      <protection locked="0"/>
    </xf>
    <xf numFmtId="0" fontId="23" fillId="2" borderId="2" xfId="0" applyFont="1" applyFill="1" applyBorder="1" applyAlignment="1" applyProtection="1">
      <alignment horizontal="center" vertical="center" wrapText="1" readingOrder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 applyProtection="1">
      <alignment horizontal="center" vertical="center" wrapText="1" readingOrder="1"/>
      <protection locked="0"/>
    </xf>
    <xf numFmtId="0" fontId="23" fillId="2" borderId="11" xfId="0" applyFont="1" applyFill="1" applyBorder="1" applyAlignment="1" applyProtection="1">
      <alignment horizontal="center" vertical="center" wrapText="1" readingOrder="1"/>
      <protection locked="0"/>
    </xf>
    <xf numFmtId="0" fontId="18" fillId="3" borderId="2" xfId="0" applyFont="1" applyFill="1" applyBorder="1" applyAlignment="1" applyProtection="1">
      <alignment vertical="center" wrapText="1" readingOrder="1"/>
      <protection locked="0"/>
    </xf>
    <xf numFmtId="0" fontId="18" fillId="3" borderId="2" xfId="0" applyFont="1" applyFill="1" applyBorder="1"/>
    <xf numFmtId="4" fontId="8" fillId="2" borderId="12" xfId="0" applyNumberFormat="1" applyFont="1" applyFill="1" applyBorder="1" applyAlignment="1" applyProtection="1">
      <alignment vertical="top" wrapText="1"/>
      <protection locked="0"/>
    </xf>
    <xf numFmtId="4" fontId="8" fillId="2" borderId="11" xfId="0" applyNumberFormat="1" applyFont="1" applyFill="1" applyBorder="1" applyAlignment="1" applyProtection="1">
      <alignment vertical="top" wrapText="1"/>
      <protection locked="0"/>
    </xf>
    <xf numFmtId="0" fontId="8" fillId="2" borderId="12" xfId="0" applyFont="1" applyFill="1" applyBorder="1" applyAlignment="1" applyProtection="1">
      <alignment vertical="center" wrapText="1" readingOrder="1"/>
      <protection locked="0"/>
    </xf>
    <xf numFmtId="0" fontId="8" fillId="2" borderId="21" xfId="0" applyFont="1" applyFill="1" applyBorder="1" applyAlignment="1" applyProtection="1">
      <alignment vertical="center" wrapText="1" readingOrder="1"/>
      <protection locked="0"/>
    </xf>
    <xf numFmtId="0" fontId="8" fillId="2" borderId="11" xfId="0" applyFont="1" applyFill="1" applyBorder="1" applyAlignment="1" applyProtection="1">
      <alignment vertical="center" wrapText="1" readingOrder="1"/>
      <protection locked="0"/>
    </xf>
    <xf numFmtId="0" fontId="8" fillId="9" borderId="12" xfId="0" applyFont="1" applyFill="1" applyBorder="1" applyAlignment="1" applyProtection="1">
      <alignment vertical="center" wrapText="1" readingOrder="1"/>
      <protection locked="0"/>
    </xf>
    <xf numFmtId="0" fontId="8" fillId="9" borderId="21" xfId="0" applyFont="1" applyFill="1" applyBorder="1" applyAlignment="1" applyProtection="1">
      <alignment vertical="center" wrapText="1" readingOrder="1"/>
      <protection locked="0"/>
    </xf>
    <xf numFmtId="0" fontId="8" fillId="9" borderId="11" xfId="0" applyFont="1" applyFill="1" applyBorder="1" applyAlignment="1" applyProtection="1">
      <alignment vertical="center" wrapText="1" readingOrder="1"/>
      <protection locked="0"/>
    </xf>
    <xf numFmtId="0" fontId="8" fillId="15" borderId="12" xfId="0" applyFont="1" applyFill="1" applyBorder="1" applyAlignment="1" applyProtection="1">
      <alignment vertical="center" wrapText="1" readingOrder="1"/>
      <protection locked="0"/>
    </xf>
    <xf numFmtId="0" fontId="8" fillId="15" borderId="21" xfId="0" applyFont="1" applyFill="1" applyBorder="1" applyAlignment="1" applyProtection="1">
      <alignment vertical="center" wrapText="1" readingOrder="1"/>
      <protection locked="0"/>
    </xf>
    <xf numFmtId="0" fontId="8" fillId="15" borderId="11" xfId="0" applyFont="1" applyFill="1" applyBorder="1" applyAlignment="1" applyProtection="1">
      <alignment vertical="center" wrapText="1" readingOrder="1"/>
      <protection locked="0"/>
    </xf>
    <xf numFmtId="0" fontId="8" fillId="11" borderId="12" xfId="0" applyFont="1" applyFill="1" applyBorder="1" applyAlignment="1" applyProtection="1">
      <alignment vertical="center" wrapText="1" readingOrder="1"/>
      <protection locked="0"/>
    </xf>
    <xf numFmtId="0" fontId="8" fillId="11" borderId="21" xfId="0" applyFont="1" applyFill="1" applyBorder="1" applyAlignment="1" applyProtection="1">
      <alignment vertical="center" wrapText="1" readingOrder="1"/>
      <protection locked="0"/>
    </xf>
    <xf numFmtId="0" fontId="8" fillId="11" borderId="11" xfId="0" applyFont="1" applyFill="1" applyBorder="1" applyAlignment="1" applyProtection="1">
      <alignment vertical="center" wrapText="1" readingOrder="1"/>
      <protection locked="0"/>
    </xf>
    <xf numFmtId="0" fontId="10" fillId="2" borderId="12" xfId="0" applyFont="1" applyFill="1" applyBorder="1" applyAlignment="1" applyProtection="1">
      <alignment vertical="center" wrapText="1" readingOrder="1"/>
      <protection locked="0"/>
    </xf>
    <xf numFmtId="0" fontId="10" fillId="2" borderId="21" xfId="0" applyFont="1" applyFill="1" applyBorder="1" applyAlignment="1" applyProtection="1">
      <alignment vertical="center" wrapText="1" readingOrder="1"/>
      <protection locked="0"/>
    </xf>
    <xf numFmtId="0" fontId="10" fillId="2" borderId="11" xfId="0" applyFont="1" applyFill="1" applyBorder="1" applyAlignment="1" applyProtection="1">
      <alignment vertical="center" wrapText="1" readingOrder="1"/>
      <protection locked="0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22" fillId="2" borderId="2" xfId="0" applyFont="1" applyFill="1" applyBorder="1" applyAlignment="1" applyProtection="1">
      <alignment vertical="center" wrapText="1" readingOrder="1"/>
      <protection locked="0"/>
    </xf>
    <xf numFmtId="0" fontId="22" fillId="2" borderId="2" xfId="0" applyFont="1" applyFill="1" applyBorder="1"/>
    <xf numFmtId="0" fontId="10" fillId="14" borderId="2" xfId="0" applyFont="1" applyFill="1" applyBorder="1" applyAlignment="1" applyProtection="1">
      <alignment vertical="center" wrapText="1" readingOrder="1"/>
      <protection locked="0"/>
    </xf>
    <xf numFmtId="0" fontId="10" fillId="14" borderId="2" xfId="0" applyFont="1" applyFill="1" applyBorder="1"/>
    <xf numFmtId="0" fontId="20" fillId="2" borderId="21" xfId="0" applyNumberFormat="1" applyFont="1" applyFill="1" applyBorder="1" applyAlignment="1" applyProtection="1">
      <alignment horizontal="center" vertical="center" wrapText="1"/>
    </xf>
    <xf numFmtId="0" fontId="20" fillId="2" borderId="11" xfId="0" applyNumberFormat="1" applyFont="1" applyFill="1" applyBorder="1" applyAlignment="1" applyProtection="1">
      <alignment horizontal="center" vertical="center" wrapText="1"/>
    </xf>
  </cellXfs>
  <cellStyles count="3">
    <cellStyle name="Normalno" xfId="0" builtinId="0"/>
    <cellStyle name="Normalno 3" xfId="1"/>
    <cellStyle name="Obično_bilanc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35</xdr:row>
      <xdr:rowOff>171450</xdr:rowOff>
    </xdr:from>
    <xdr:to>
      <xdr:col>6</xdr:col>
      <xdr:colOff>1066800</xdr:colOff>
      <xdr:row>39</xdr:row>
      <xdr:rowOff>153184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6762750" y="8562975"/>
          <a:ext cx="771525" cy="77230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tabSelected="1" workbookViewId="0">
      <selection activeCell="B43" sqref="B43"/>
    </sheetView>
  </sheetViews>
  <sheetFormatPr defaultRowHeight="15" x14ac:dyDescent="0.25"/>
  <cols>
    <col min="2" max="2" width="35.140625" customWidth="1"/>
    <col min="5" max="5" width="12.7109375" customWidth="1"/>
    <col min="6" max="6" width="21.7109375" customWidth="1"/>
    <col min="7" max="7" width="20.42578125" customWidth="1"/>
    <col min="8" max="8" width="18.85546875" customWidth="1"/>
    <col min="9" max="9" width="21.5703125" customWidth="1"/>
    <col min="10" max="10" width="9.140625" customWidth="1"/>
  </cols>
  <sheetData>
    <row r="2" spans="1:11" ht="15.75" x14ac:dyDescent="0.25">
      <c r="B2" s="90" t="s">
        <v>248</v>
      </c>
      <c r="C2" s="91"/>
      <c r="D2" s="91"/>
      <c r="E2" s="91"/>
      <c r="F2" s="91"/>
      <c r="G2" s="91"/>
      <c r="H2" s="91"/>
      <c r="I2" s="91"/>
      <c r="J2" s="92"/>
    </row>
    <row r="3" spans="1:11" ht="15.75" x14ac:dyDescent="0.25">
      <c r="B3" s="93" t="s">
        <v>251</v>
      </c>
      <c r="C3" s="84"/>
      <c r="D3" s="84"/>
      <c r="E3" s="84"/>
      <c r="F3" s="84"/>
      <c r="G3" s="84"/>
      <c r="H3" s="84"/>
      <c r="I3" s="84"/>
      <c r="J3" s="94"/>
    </row>
    <row r="4" spans="1:11" ht="15.75" x14ac:dyDescent="0.25">
      <c r="B4" s="93" t="s">
        <v>249</v>
      </c>
      <c r="C4" s="84"/>
      <c r="D4" s="84"/>
      <c r="E4" s="84"/>
      <c r="F4" s="84"/>
      <c r="G4" s="84"/>
      <c r="H4" s="84"/>
      <c r="I4" s="84"/>
      <c r="J4" s="94"/>
    </row>
    <row r="5" spans="1:11" x14ac:dyDescent="0.25">
      <c r="B5" s="85"/>
      <c r="C5" s="86"/>
      <c r="D5" s="86"/>
      <c r="E5" s="86"/>
      <c r="F5" s="86"/>
      <c r="G5" s="86"/>
      <c r="H5" s="86"/>
      <c r="I5" s="86"/>
      <c r="J5" s="87"/>
    </row>
    <row r="6" spans="1:11" x14ac:dyDescent="0.25">
      <c r="B6" s="83"/>
      <c r="C6" s="83"/>
      <c r="D6" s="83"/>
      <c r="E6" s="83"/>
      <c r="F6" s="83"/>
      <c r="G6" s="83"/>
      <c r="H6" s="83"/>
      <c r="I6" s="83"/>
    </row>
    <row r="7" spans="1:11" ht="42" customHeight="1" x14ac:dyDescent="0.25">
      <c r="A7" s="38"/>
      <c r="B7" s="142" t="s">
        <v>250</v>
      </c>
      <c r="C7" s="296" t="s">
        <v>288</v>
      </c>
      <c r="D7" s="296"/>
      <c r="E7" s="296"/>
      <c r="F7" s="296"/>
      <c r="G7" s="296"/>
      <c r="H7" s="296"/>
      <c r="I7" s="296"/>
      <c r="J7" s="143"/>
    </row>
    <row r="8" spans="1:11" ht="18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15.75" x14ac:dyDescent="0.25">
      <c r="A9" s="293" t="s">
        <v>8</v>
      </c>
      <c r="B9" s="293"/>
      <c r="C9" s="293"/>
      <c r="D9" s="293"/>
      <c r="E9" s="293"/>
      <c r="F9" s="293"/>
      <c r="G9" s="293"/>
      <c r="H9" s="293"/>
      <c r="I9" s="294"/>
      <c r="J9" s="294"/>
    </row>
    <row r="10" spans="1:11" ht="12" customHeight="1" x14ac:dyDescent="0.25">
      <c r="A10" s="295"/>
      <c r="B10" s="295"/>
      <c r="C10" s="295"/>
      <c r="D10" s="1"/>
      <c r="E10" s="1"/>
      <c r="F10" s="1"/>
      <c r="G10" s="1"/>
      <c r="H10" s="1"/>
      <c r="I10" s="2"/>
      <c r="J10" s="2"/>
    </row>
    <row r="11" spans="1:11" ht="18" customHeight="1" x14ac:dyDescent="0.25">
      <c r="A11" s="293" t="s">
        <v>253</v>
      </c>
      <c r="B11" s="290"/>
      <c r="C11" s="290"/>
      <c r="D11" s="290"/>
      <c r="E11" s="290"/>
      <c r="F11" s="290"/>
      <c r="G11" s="290"/>
      <c r="H11" s="290"/>
      <c r="I11" s="290"/>
      <c r="J11" s="290"/>
    </row>
    <row r="12" spans="1:11" ht="18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1" x14ac:dyDescent="0.25">
      <c r="A13" s="276" t="s">
        <v>33</v>
      </c>
      <c r="B13" s="276"/>
      <c r="C13" s="276"/>
      <c r="D13" s="276"/>
      <c r="E13" s="276"/>
      <c r="F13" s="3"/>
      <c r="G13" s="3"/>
      <c r="H13" s="3"/>
      <c r="I13" s="3"/>
      <c r="J13" s="11"/>
    </row>
    <row r="14" spans="1:11" ht="38.25" x14ac:dyDescent="0.25">
      <c r="A14" s="277" t="s">
        <v>6</v>
      </c>
      <c r="B14" s="277"/>
      <c r="C14" s="277"/>
      <c r="D14" s="277"/>
      <c r="E14" s="277"/>
      <c r="F14" s="88" t="s">
        <v>273</v>
      </c>
      <c r="G14" s="89" t="s">
        <v>270</v>
      </c>
      <c r="H14" s="89" t="s">
        <v>285</v>
      </c>
      <c r="I14" s="88" t="s">
        <v>282</v>
      </c>
      <c r="J14" s="89" t="s">
        <v>10</v>
      </c>
      <c r="K14" s="89" t="s">
        <v>10</v>
      </c>
    </row>
    <row r="15" spans="1:11" s="16" customFormat="1" ht="11.25" x14ac:dyDescent="0.2">
      <c r="A15" s="278">
        <v>1</v>
      </c>
      <c r="B15" s="278"/>
      <c r="C15" s="278"/>
      <c r="D15" s="278"/>
      <c r="E15" s="278"/>
      <c r="F15" s="15">
        <v>2</v>
      </c>
      <c r="G15" s="14">
        <v>3</v>
      </c>
      <c r="H15" s="14">
        <v>4</v>
      </c>
      <c r="I15" s="14">
        <v>5</v>
      </c>
      <c r="J15" s="14" t="s">
        <v>12</v>
      </c>
      <c r="K15" s="14" t="s">
        <v>13</v>
      </c>
    </row>
    <row r="16" spans="1:11" x14ac:dyDescent="0.25">
      <c r="A16" s="280" t="s">
        <v>0</v>
      </c>
      <c r="B16" s="281"/>
      <c r="C16" s="281"/>
      <c r="D16" s="281"/>
      <c r="E16" s="282"/>
      <c r="F16" s="57">
        <f>SUM(F17:F18)</f>
        <v>949912.42</v>
      </c>
      <c r="G16" s="57">
        <f>SUM(G17:G18)</f>
        <v>2282551.5099999998</v>
      </c>
      <c r="H16" s="57">
        <f>SUM(H17:H18)</f>
        <v>2337591.5299999998</v>
      </c>
      <c r="I16" s="57">
        <f>SUM(I17:I18)</f>
        <v>1001718.96</v>
      </c>
      <c r="J16" s="57">
        <f t="shared" ref="J16:J21" si="0">IFERROR(I16/F16*100,"")</f>
        <v>105.45382278505211</v>
      </c>
      <c r="K16" s="57">
        <f t="shared" ref="K16:K21" si="1">IFERROR(I16/G16*100,"")</f>
        <v>43.885930092328998</v>
      </c>
    </row>
    <row r="17" spans="1:22" x14ac:dyDescent="0.25">
      <c r="A17" s="279" t="s">
        <v>24</v>
      </c>
      <c r="B17" s="283"/>
      <c r="C17" s="283"/>
      <c r="D17" s="283"/>
      <c r="E17" s="284"/>
      <c r="F17" s="27">
        <v>949912.42</v>
      </c>
      <c r="G17" s="27">
        <v>2282551.5099999998</v>
      </c>
      <c r="H17" s="152">
        <v>2337591.5299999998</v>
      </c>
      <c r="I17" s="152">
        <v>1001718.96</v>
      </c>
      <c r="J17" s="27">
        <f t="shared" si="0"/>
        <v>105.45382278505211</v>
      </c>
      <c r="K17" s="27">
        <f t="shared" si="1"/>
        <v>43.885930092328998</v>
      </c>
    </row>
    <row r="18" spans="1:22" x14ac:dyDescent="0.25">
      <c r="A18" s="285" t="s">
        <v>25</v>
      </c>
      <c r="B18" s="284"/>
      <c r="C18" s="284"/>
      <c r="D18" s="284"/>
      <c r="E18" s="284"/>
      <c r="F18" s="152">
        <v>0</v>
      </c>
      <c r="G18" s="152">
        <v>0</v>
      </c>
      <c r="H18" s="153">
        <v>0</v>
      </c>
      <c r="I18" s="152">
        <v>0</v>
      </c>
      <c r="J18" s="26" t="str">
        <f t="shared" si="0"/>
        <v/>
      </c>
      <c r="K18" s="26" t="str">
        <f t="shared" si="1"/>
        <v/>
      </c>
    </row>
    <row r="19" spans="1:22" x14ac:dyDescent="0.25">
      <c r="A19" s="297" t="s">
        <v>1</v>
      </c>
      <c r="B19" s="298"/>
      <c r="C19" s="298"/>
      <c r="D19" s="298"/>
      <c r="E19" s="299"/>
      <c r="F19" s="57">
        <f>SUM(F20:F21)</f>
        <v>946244.62</v>
      </c>
      <c r="G19" s="57">
        <f>SUM(G20:G21)</f>
        <v>2282551.5099999998</v>
      </c>
      <c r="H19" s="57">
        <f>SUM(H20:H21)</f>
        <v>2337591.5300000003</v>
      </c>
      <c r="I19" s="57">
        <f>SUM(I20:I21)</f>
        <v>1163243.8299999998</v>
      </c>
      <c r="J19" s="57">
        <f t="shared" si="0"/>
        <v>122.9326756964811</v>
      </c>
      <c r="K19" s="57">
        <f t="shared" si="1"/>
        <v>50.962435016417217</v>
      </c>
    </row>
    <row r="20" spans="1:22" x14ac:dyDescent="0.25">
      <c r="A20" s="287" t="s">
        <v>26</v>
      </c>
      <c r="B20" s="283"/>
      <c r="C20" s="283"/>
      <c r="D20" s="283"/>
      <c r="E20" s="283"/>
      <c r="F20" s="152">
        <v>946204.61</v>
      </c>
      <c r="G20" s="152">
        <v>2279451.5099999998</v>
      </c>
      <c r="H20" s="152">
        <v>2327959.7000000002</v>
      </c>
      <c r="I20" s="152">
        <v>1161343.9099999999</v>
      </c>
      <c r="J20" s="27">
        <f t="shared" si="0"/>
        <v>122.73708009095409</v>
      </c>
      <c r="K20" s="27">
        <f t="shared" si="1"/>
        <v>50.948392843855672</v>
      </c>
    </row>
    <row r="21" spans="1:22" x14ac:dyDescent="0.25">
      <c r="A21" s="288" t="s">
        <v>27</v>
      </c>
      <c r="B21" s="284"/>
      <c r="C21" s="284"/>
      <c r="D21" s="284"/>
      <c r="E21" s="284"/>
      <c r="F21" s="154">
        <v>40.01</v>
      </c>
      <c r="G21" s="154">
        <v>3100</v>
      </c>
      <c r="H21" s="154">
        <v>9631.83</v>
      </c>
      <c r="I21" s="154">
        <v>1899.92</v>
      </c>
      <c r="J21" s="27">
        <f t="shared" si="0"/>
        <v>4748.6128467883036</v>
      </c>
      <c r="K21" s="27">
        <f t="shared" si="1"/>
        <v>61.287741935483872</v>
      </c>
    </row>
    <row r="22" spans="1:22" x14ac:dyDescent="0.25">
      <c r="A22" s="286" t="s">
        <v>32</v>
      </c>
      <c r="B22" s="281"/>
      <c r="C22" s="281"/>
      <c r="D22" s="281"/>
      <c r="E22" s="281"/>
      <c r="F22" s="57">
        <f>F16-F19</f>
        <v>3667.8000000000466</v>
      </c>
      <c r="G22" s="57">
        <f>G16-G19</f>
        <v>0</v>
      </c>
      <c r="H22" s="57">
        <f>H16-H19</f>
        <v>0</v>
      </c>
      <c r="I22" s="155">
        <f>I16-I19</f>
        <v>-161524.86999999988</v>
      </c>
      <c r="J22" s="57"/>
      <c r="K22" s="57"/>
    </row>
    <row r="23" spans="1:22" ht="18" x14ac:dyDescent="0.25">
      <c r="A23" s="1"/>
      <c r="B23" s="9"/>
      <c r="C23" s="9"/>
      <c r="D23" s="9"/>
      <c r="E23" s="9"/>
      <c r="F23" s="9"/>
      <c r="G23" s="151"/>
      <c r="H23" s="10"/>
      <c r="I23" s="10"/>
      <c r="J23" s="10"/>
      <c r="K23" s="10"/>
    </row>
    <row r="24" spans="1:22" ht="18" customHeight="1" x14ac:dyDescent="0.25">
      <c r="A24" s="289" t="s">
        <v>254</v>
      </c>
      <c r="B24" s="290"/>
      <c r="C24" s="290"/>
      <c r="D24" s="290"/>
      <c r="E24" s="290"/>
      <c r="F24" s="290"/>
      <c r="G24" s="290"/>
      <c r="H24" s="290"/>
      <c r="I24" s="290"/>
      <c r="J24" s="290"/>
    </row>
    <row r="25" spans="1:22" ht="38.25" x14ac:dyDescent="0.25">
      <c r="A25" s="277" t="s">
        <v>6</v>
      </c>
      <c r="B25" s="277"/>
      <c r="C25" s="277"/>
      <c r="D25" s="277"/>
      <c r="E25" s="277"/>
      <c r="F25" s="88" t="s">
        <v>292</v>
      </c>
      <c r="G25" s="89" t="s">
        <v>270</v>
      </c>
      <c r="H25" s="89" t="s">
        <v>287</v>
      </c>
      <c r="I25" s="88" t="s">
        <v>286</v>
      </c>
      <c r="J25" s="89" t="s">
        <v>10</v>
      </c>
      <c r="K25" s="89" t="s">
        <v>10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s="16" customFormat="1" ht="11.25" x14ac:dyDescent="0.2">
      <c r="A26" s="278">
        <v>1</v>
      </c>
      <c r="B26" s="278"/>
      <c r="C26" s="278"/>
      <c r="D26" s="278"/>
      <c r="E26" s="278"/>
      <c r="F26" s="15">
        <v>2</v>
      </c>
      <c r="G26" s="14">
        <v>3</v>
      </c>
      <c r="H26" s="14">
        <v>4</v>
      </c>
      <c r="I26" s="14">
        <v>5</v>
      </c>
      <c r="J26" s="14" t="s">
        <v>12</v>
      </c>
      <c r="K26" s="14" t="s">
        <v>13</v>
      </c>
    </row>
    <row r="27" spans="1:22" ht="27" customHeight="1" x14ac:dyDescent="0.25">
      <c r="A27" s="279" t="s">
        <v>28</v>
      </c>
      <c r="B27" s="279"/>
      <c r="C27" s="279"/>
      <c r="D27" s="279"/>
      <c r="E27" s="279"/>
      <c r="F27" s="154">
        <v>0</v>
      </c>
      <c r="G27" s="156">
        <v>0</v>
      </c>
      <c r="H27" s="156">
        <v>0</v>
      </c>
      <c r="I27" s="156">
        <v>0</v>
      </c>
      <c r="J27" s="27" t="str">
        <f>IFERROR(I27/F27*100,"")</f>
        <v/>
      </c>
      <c r="K27" s="27" t="str">
        <f>IFERROR(J27/G27*100,"")</f>
        <v/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28.5" customHeight="1" x14ac:dyDescent="0.25">
      <c r="A28" s="279" t="s">
        <v>29</v>
      </c>
      <c r="B28" s="283"/>
      <c r="C28" s="283"/>
      <c r="D28" s="283"/>
      <c r="E28" s="283"/>
      <c r="F28" s="154">
        <v>0</v>
      </c>
      <c r="G28" s="156">
        <v>0</v>
      </c>
      <c r="H28" s="156">
        <v>0</v>
      </c>
      <c r="I28" s="156">
        <v>0</v>
      </c>
      <c r="J28" s="27" t="str">
        <f>IFERROR(I28/F28*100,"")</f>
        <v/>
      </c>
      <c r="K28" s="27" t="str">
        <f>IFERROR(J28/G28*100,"")</f>
        <v/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s="21" customFormat="1" ht="15" customHeight="1" x14ac:dyDescent="0.25">
      <c r="A29" s="300" t="s">
        <v>30</v>
      </c>
      <c r="B29" s="300"/>
      <c r="C29" s="300"/>
      <c r="D29" s="300"/>
      <c r="E29" s="300"/>
      <c r="F29" s="57">
        <v>0</v>
      </c>
      <c r="G29" s="57">
        <v>0</v>
      </c>
      <c r="H29" s="57">
        <v>0</v>
      </c>
      <c r="I29" s="57">
        <v>0</v>
      </c>
      <c r="J29" s="157"/>
      <c r="K29" s="157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s="21" customFormat="1" ht="15" customHeight="1" x14ac:dyDescent="0.25">
      <c r="A30" s="22"/>
      <c r="B30" s="22"/>
      <c r="C30" s="22"/>
      <c r="D30" s="22"/>
      <c r="E30" s="22"/>
      <c r="F30" s="23"/>
      <c r="G30" s="23"/>
      <c r="H30" s="23"/>
      <c r="I30" s="23"/>
      <c r="J30" s="23"/>
      <c r="K30" s="23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s="21" customFormat="1" ht="15" customHeight="1" x14ac:dyDescent="0.25">
      <c r="A31" s="289" t="s">
        <v>255</v>
      </c>
      <c r="B31" s="290"/>
      <c r="C31" s="290"/>
      <c r="D31" s="290"/>
      <c r="E31" s="290"/>
      <c r="F31" s="290"/>
      <c r="G31" s="290"/>
      <c r="H31" s="290"/>
      <c r="I31" s="290"/>
      <c r="J31" s="290"/>
      <c r="K31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s="21" customFormat="1" ht="27" customHeight="1" x14ac:dyDescent="0.25">
      <c r="A32" s="277" t="s">
        <v>6</v>
      </c>
      <c r="B32" s="277"/>
      <c r="C32" s="277"/>
      <c r="D32" s="277"/>
      <c r="E32" s="277"/>
      <c r="F32" s="88" t="s">
        <v>292</v>
      </c>
      <c r="G32" s="89" t="s">
        <v>270</v>
      </c>
      <c r="H32" s="89" t="s">
        <v>287</v>
      </c>
      <c r="I32" s="88" t="s">
        <v>286</v>
      </c>
      <c r="J32" s="89" t="s">
        <v>10</v>
      </c>
      <c r="K32" s="89" t="s">
        <v>10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s="21" customFormat="1" ht="12" customHeight="1" x14ac:dyDescent="0.25">
      <c r="A33" s="278">
        <v>1</v>
      </c>
      <c r="B33" s="278"/>
      <c r="C33" s="278"/>
      <c r="D33" s="278"/>
      <c r="E33" s="278"/>
      <c r="F33" s="15">
        <v>2</v>
      </c>
      <c r="G33" s="14">
        <v>3</v>
      </c>
      <c r="H33" s="14">
        <v>4</v>
      </c>
      <c r="I33" s="14">
        <v>5</v>
      </c>
      <c r="J33" s="14" t="s">
        <v>12</v>
      </c>
      <c r="K33" s="14" t="s">
        <v>13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s="21" customFormat="1" ht="24" customHeight="1" x14ac:dyDescent="0.25">
      <c r="A34" s="300" t="s">
        <v>260</v>
      </c>
      <c r="B34" s="300"/>
      <c r="C34" s="300"/>
      <c r="D34" s="300"/>
      <c r="E34" s="300"/>
      <c r="F34" s="57">
        <f t="shared" ref="F34:K34" si="2">SUM(F35)</f>
        <v>188.77</v>
      </c>
      <c r="G34" s="57">
        <f t="shared" si="2"/>
        <v>0</v>
      </c>
      <c r="H34" s="57">
        <f t="shared" si="2"/>
        <v>17032.740000000002</v>
      </c>
      <c r="I34" s="57">
        <f t="shared" si="2"/>
        <v>1512.82</v>
      </c>
      <c r="J34" s="57">
        <f t="shared" si="2"/>
        <v>801.40912221221572</v>
      </c>
      <c r="K34" s="57">
        <f t="shared" si="2"/>
        <v>8.8818358056308018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26.25" customHeight="1" x14ac:dyDescent="0.25">
      <c r="A35" s="291" t="s">
        <v>259</v>
      </c>
      <c r="B35" s="292"/>
      <c r="C35" s="292"/>
      <c r="D35" s="292"/>
      <c r="E35" s="292"/>
      <c r="F35" s="27">
        <v>188.77</v>
      </c>
      <c r="G35" s="27">
        <v>0</v>
      </c>
      <c r="H35" s="27">
        <v>17032.740000000002</v>
      </c>
      <c r="I35" s="27">
        <v>1512.82</v>
      </c>
      <c r="J35" s="27">
        <f>SUM(I35/F35)*100</f>
        <v>801.40912221221572</v>
      </c>
      <c r="K35" s="27">
        <f>SUM(I35/H35)*100</f>
        <v>8.8818358056308018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5.75" customHeight="1" x14ac:dyDescent="0.25">
      <c r="A36" s="147"/>
      <c r="B36" s="148"/>
      <c r="C36" s="148"/>
      <c r="D36" s="148"/>
      <c r="E36" s="148"/>
      <c r="F36" s="158"/>
      <c r="G36" s="158"/>
      <c r="H36" s="158"/>
      <c r="I36" s="158"/>
      <c r="J36" s="158"/>
      <c r="K36" s="158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6.5" customHeight="1" x14ac:dyDescent="0.25">
      <c r="A37" s="272" t="s">
        <v>296</v>
      </c>
      <c r="B37" s="273"/>
      <c r="C37" s="95"/>
      <c r="D37" s="95"/>
      <c r="E37" s="95"/>
      <c r="F37" s="274"/>
      <c r="G37" s="274"/>
      <c r="H37" s="158"/>
      <c r="I37" s="158"/>
      <c r="J37" s="158"/>
      <c r="K37" s="158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4.25" customHeight="1" x14ac:dyDescent="0.25">
      <c r="A38" s="159" t="s">
        <v>297</v>
      </c>
      <c r="B38" s="160"/>
      <c r="C38" s="95"/>
      <c r="D38" s="95"/>
      <c r="E38" s="95"/>
      <c r="F38" s="150"/>
      <c r="G38" s="150"/>
      <c r="H38" s="158"/>
      <c r="I38" s="158"/>
      <c r="J38" s="158"/>
      <c r="K38" s="158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5.75" customHeight="1" x14ac:dyDescent="0.25">
      <c r="A39" s="161" t="s">
        <v>267</v>
      </c>
      <c r="B39" s="162" t="s">
        <v>301</v>
      </c>
      <c r="C39" s="95"/>
      <c r="D39" s="95"/>
      <c r="E39" s="95"/>
      <c r="F39" s="150"/>
      <c r="G39" s="150"/>
      <c r="H39" s="149"/>
      <c r="I39" s="149"/>
      <c r="J39" s="149"/>
      <c r="K39" s="149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2.75" customHeight="1" x14ac:dyDescent="0.25">
      <c r="A40" s="163" t="s">
        <v>268</v>
      </c>
      <c r="B40" s="164" t="s">
        <v>302</v>
      </c>
      <c r="C40" s="95"/>
      <c r="D40" s="95"/>
      <c r="E40" s="95"/>
      <c r="F40" s="150"/>
      <c r="G40" s="150"/>
      <c r="H40" s="150"/>
      <c r="I40" s="8"/>
      <c r="J40" s="8"/>
    </row>
    <row r="41" spans="1:22" ht="12.75" customHeight="1" x14ac:dyDescent="0.25">
      <c r="A41" s="165" t="s">
        <v>269</v>
      </c>
      <c r="B41" s="166" t="s">
        <v>303</v>
      </c>
      <c r="C41" s="95"/>
      <c r="D41" s="95"/>
      <c r="E41" s="95"/>
      <c r="F41" s="150"/>
      <c r="G41" s="150"/>
      <c r="H41" s="150"/>
      <c r="I41" s="8"/>
      <c r="J41" s="8"/>
    </row>
    <row r="42" spans="1:22" x14ac:dyDescent="0.25">
      <c r="A42" s="47"/>
      <c r="B42" s="47"/>
      <c r="C42" s="47"/>
      <c r="D42" s="47"/>
      <c r="E42" s="275"/>
      <c r="F42" s="275"/>
      <c r="G42" s="275"/>
      <c r="H42" s="275"/>
      <c r="J42" s="46"/>
    </row>
    <row r="43" spans="1:22" ht="15" customHeight="1" x14ac:dyDescent="0.25">
      <c r="A43" s="46" t="s">
        <v>205</v>
      </c>
      <c r="B43" s="46"/>
      <c r="C43" s="46"/>
      <c r="D43" s="46"/>
      <c r="E43" s="46"/>
      <c r="F43" s="46"/>
      <c r="G43" s="46"/>
      <c r="H43" s="139"/>
      <c r="I43" s="140"/>
      <c r="J43" s="46"/>
      <c r="K43" s="141"/>
    </row>
    <row r="44" spans="1:22" ht="13.5" customHeight="1" x14ac:dyDescent="0.25">
      <c r="A44" s="46" t="s">
        <v>206</v>
      </c>
      <c r="B44" s="46"/>
      <c r="C44" s="46"/>
      <c r="D44" s="46"/>
      <c r="E44" s="46"/>
      <c r="F44" s="46"/>
      <c r="G44" s="46"/>
      <c r="H44" s="139"/>
      <c r="I44" s="46"/>
      <c r="J44" s="46"/>
      <c r="K44" s="141"/>
    </row>
    <row r="45" spans="1:22" x14ac:dyDescent="0.25">
      <c r="A45" s="46" t="s">
        <v>207</v>
      </c>
      <c r="B45" s="46"/>
      <c r="C45" s="46"/>
      <c r="D45" s="46"/>
      <c r="E45" s="46"/>
      <c r="F45" s="46"/>
      <c r="G45" s="46"/>
      <c r="H45" s="139"/>
      <c r="I45" s="46" t="s">
        <v>208</v>
      </c>
      <c r="J45" s="140"/>
      <c r="K45" s="141"/>
    </row>
    <row r="46" spans="1:22" ht="14.25" customHeight="1" x14ac:dyDescent="0.25">
      <c r="A46" s="46"/>
      <c r="B46" s="46"/>
      <c r="C46" s="46"/>
      <c r="D46" s="46"/>
      <c r="E46" s="46"/>
      <c r="F46" s="46"/>
      <c r="G46" s="46"/>
      <c r="H46" s="139"/>
      <c r="I46" s="46" t="s">
        <v>209</v>
      </c>
      <c r="J46" s="140"/>
      <c r="K46" s="141"/>
    </row>
    <row r="47" spans="1:22" x14ac:dyDescent="0.25">
      <c r="A47" s="46"/>
      <c r="B47" s="46"/>
      <c r="C47" s="46"/>
      <c r="D47" s="46"/>
      <c r="E47" s="46"/>
      <c r="F47" s="46"/>
      <c r="G47" s="46"/>
      <c r="H47" s="139"/>
      <c r="I47" s="46" t="s">
        <v>210</v>
      </c>
      <c r="J47" s="140"/>
      <c r="K47" s="141"/>
    </row>
    <row r="48" spans="1:22" x14ac:dyDescent="0.25">
      <c r="A48" s="95"/>
      <c r="B48" s="95"/>
      <c r="C48" s="95"/>
      <c r="D48" s="95"/>
      <c r="E48" s="95"/>
      <c r="F48" s="95"/>
      <c r="G48" s="95"/>
      <c r="H48" s="95"/>
      <c r="I48" s="95"/>
      <c r="J48" s="95"/>
    </row>
  </sheetData>
  <mergeCells count="28">
    <mergeCell ref="C7:I7"/>
    <mergeCell ref="A19:E19"/>
    <mergeCell ref="A29:E29"/>
    <mergeCell ref="A28:E28"/>
    <mergeCell ref="A34:E34"/>
    <mergeCell ref="A31:J31"/>
    <mergeCell ref="A32:E32"/>
    <mergeCell ref="A35:E35"/>
    <mergeCell ref="A9:J9"/>
    <mergeCell ref="A10:C10"/>
    <mergeCell ref="A11:J11"/>
    <mergeCell ref="A33:E33"/>
    <mergeCell ref="A37:B37"/>
    <mergeCell ref="F37:G37"/>
    <mergeCell ref="E42:H42"/>
    <mergeCell ref="A13:E13"/>
    <mergeCell ref="A25:E25"/>
    <mergeCell ref="A26:E26"/>
    <mergeCell ref="A27:E27"/>
    <mergeCell ref="A15:E15"/>
    <mergeCell ref="A16:E16"/>
    <mergeCell ref="A17:E17"/>
    <mergeCell ref="A14:E14"/>
    <mergeCell ref="A18:E18"/>
    <mergeCell ref="A22:E22"/>
    <mergeCell ref="A20:E20"/>
    <mergeCell ref="A21:E21"/>
    <mergeCell ref="A24:J24"/>
  </mergeCells>
  <pageMargins left="0.7" right="0.7" top="0.75" bottom="0.75" header="0.3" footer="0.3"/>
  <pageSetup paperSize="9" scale="51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opLeftCell="F25" zoomScale="90" workbookViewId="0">
      <selection activeCell="F75" sqref="F7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6.28515625" customWidth="1"/>
    <col min="5" max="5" width="48" customWidth="1"/>
    <col min="6" max="6" width="21.42578125" customWidth="1"/>
    <col min="7" max="7" width="21" customWidth="1"/>
    <col min="8" max="8" width="20.85546875" customWidth="1"/>
    <col min="9" max="9" width="19.7109375" customWidth="1"/>
    <col min="10" max="11" width="15.7109375" customWidth="1"/>
  </cols>
  <sheetData>
    <row r="1" spans="1:11" ht="21" x14ac:dyDescent="0.35">
      <c r="A1" s="39" t="s">
        <v>108</v>
      </c>
    </row>
    <row r="2" spans="1:11" ht="18" customHeight="1" x14ac:dyDescent="0.25">
      <c r="A2" s="293" t="s">
        <v>31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ht="18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1" ht="15.75" customHeight="1" x14ac:dyDescent="0.25">
      <c r="A4" s="293" t="s">
        <v>11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</row>
    <row r="5" spans="1:11" ht="18" x14ac:dyDescent="0.25">
      <c r="A5" s="1"/>
      <c r="B5" s="1"/>
      <c r="C5" s="1"/>
      <c r="D5" s="1"/>
      <c r="E5" s="1"/>
      <c r="F5" s="1"/>
      <c r="G5" s="1"/>
      <c r="H5" s="1"/>
      <c r="I5" s="2"/>
      <c r="J5" s="2"/>
    </row>
    <row r="6" spans="1:11" ht="37.5" customHeight="1" x14ac:dyDescent="0.25">
      <c r="A6" s="307" t="s">
        <v>6</v>
      </c>
      <c r="B6" s="308"/>
      <c r="C6" s="308"/>
      <c r="D6" s="308"/>
      <c r="E6" s="309"/>
      <c r="F6" s="20" t="s">
        <v>284</v>
      </c>
      <c r="G6" s="20" t="s">
        <v>270</v>
      </c>
      <c r="H6" s="20" t="s">
        <v>283</v>
      </c>
      <c r="I6" s="20" t="s">
        <v>282</v>
      </c>
      <c r="J6" s="20" t="s">
        <v>10</v>
      </c>
      <c r="K6" s="20" t="s">
        <v>22</v>
      </c>
    </row>
    <row r="7" spans="1:11" ht="10.5" customHeight="1" x14ac:dyDescent="0.25">
      <c r="A7" s="310">
        <v>1</v>
      </c>
      <c r="B7" s="311"/>
      <c r="C7" s="311"/>
      <c r="D7" s="311"/>
      <c r="E7" s="312"/>
      <c r="F7" s="14">
        <v>2</v>
      </c>
      <c r="G7" s="14">
        <v>3</v>
      </c>
      <c r="H7" s="14">
        <v>4</v>
      </c>
      <c r="I7" s="14">
        <v>5</v>
      </c>
      <c r="J7" s="14" t="s">
        <v>12</v>
      </c>
      <c r="K7" s="14" t="s">
        <v>13</v>
      </c>
    </row>
    <row r="8" spans="1:11" ht="20.100000000000001" customHeight="1" x14ac:dyDescent="0.25">
      <c r="A8" s="200"/>
      <c r="B8" s="200"/>
      <c r="C8" s="200"/>
      <c r="D8" s="200"/>
      <c r="E8" s="200" t="s">
        <v>23</v>
      </c>
      <c r="F8" s="201">
        <f>SUM(F9+F33)</f>
        <v>949912.42</v>
      </c>
      <c r="G8" s="201">
        <f>SUM(G9+G33)</f>
        <v>2282551.4899999998</v>
      </c>
      <c r="H8" s="201">
        <f>SUM(H9+H33)</f>
        <v>2337591.5299999998</v>
      </c>
      <c r="I8" s="201">
        <f>SUM(I9+I33)</f>
        <v>1001718.9600000001</v>
      </c>
      <c r="J8" s="52">
        <f>IFERROR(I8/F8*100,"")</f>
        <v>105.45382278505213</v>
      </c>
      <c r="K8" s="52">
        <f>IFERROR(I8/G8*100,"")</f>
        <v>43.885930476862981</v>
      </c>
    </row>
    <row r="9" spans="1:11" ht="20.100000000000001" customHeight="1" x14ac:dyDescent="0.25">
      <c r="A9" s="205">
        <v>6</v>
      </c>
      <c r="B9" s="205"/>
      <c r="C9" s="205"/>
      <c r="D9" s="205"/>
      <c r="E9" s="205" t="s">
        <v>2</v>
      </c>
      <c r="F9" s="206">
        <f>SUM(F10+F19+F23+F26+F29)</f>
        <v>949912.42</v>
      </c>
      <c r="G9" s="206">
        <f>SUM(G10+G19+G23+G26+G29)</f>
        <v>2282551.4899999998</v>
      </c>
      <c r="H9" s="206">
        <f>SUM(H10+H19+H23+H26+H29)</f>
        <v>2320558.7899999996</v>
      </c>
      <c r="I9" s="206">
        <f>SUM(I10+I19+I23+I26+I29)</f>
        <v>1001718.9600000001</v>
      </c>
      <c r="J9" s="119">
        <f>IFERROR(I9/F9*100,"")</f>
        <v>105.45382278505213</v>
      </c>
      <c r="K9" s="119">
        <f>IFERROR(I9/G9*100,"")</f>
        <v>43.885930476862981</v>
      </c>
    </row>
    <row r="10" spans="1:11" ht="25.5" customHeight="1" x14ac:dyDescent="0.25">
      <c r="A10" s="200"/>
      <c r="B10" s="240">
        <v>63</v>
      </c>
      <c r="C10" s="240"/>
      <c r="D10" s="240"/>
      <c r="E10" s="240" t="s">
        <v>14</v>
      </c>
      <c r="F10" s="201">
        <f>SUM(F11+F14+F16)</f>
        <v>873169.78</v>
      </c>
      <c r="G10" s="201">
        <f>SUM(G11)+G14+G16</f>
        <v>2137074.15</v>
      </c>
      <c r="H10" s="201">
        <f>SUM(H11)+H14+H16</f>
        <v>2167643.5699999998</v>
      </c>
      <c r="I10" s="201">
        <f>SUM(I11+I14+I16)</f>
        <v>921980.01</v>
      </c>
      <c r="J10" s="52">
        <f>IFERROR(I10/F10*100,"")</f>
        <v>105.59000450061384</v>
      </c>
      <c r="K10" s="52">
        <f>IFERROR(I10/G10*100,"")</f>
        <v>43.142162849145876</v>
      </c>
    </row>
    <row r="11" spans="1:11" ht="20.100000000000001" customHeight="1" x14ac:dyDescent="0.25">
      <c r="A11" s="241"/>
      <c r="B11" s="241"/>
      <c r="C11" s="241">
        <v>636</v>
      </c>
      <c r="D11" s="241"/>
      <c r="E11" s="241" t="s">
        <v>34</v>
      </c>
      <c r="F11" s="238">
        <f>SUM(F12:F13)</f>
        <v>868433.78</v>
      </c>
      <c r="G11" s="238">
        <f>SUM(G12:G13)</f>
        <v>2089074.15</v>
      </c>
      <c r="H11" s="238">
        <v>2119643.5699999998</v>
      </c>
      <c r="I11" s="239">
        <f>SUM(I12+I13)</f>
        <v>911845.73</v>
      </c>
      <c r="J11" s="45"/>
      <c r="K11" s="45"/>
    </row>
    <row r="12" spans="1:11" ht="20.100000000000001" customHeight="1" x14ac:dyDescent="0.25">
      <c r="A12" s="242"/>
      <c r="B12" s="242"/>
      <c r="C12" s="242"/>
      <c r="D12" s="242">
        <v>6361</v>
      </c>
      <c r="E12" s="242" t="s">
        <v>35</v>
      </c>
      <c r="F12" s="208">
        <v>868433.78</v>
      </c>
      <c r="G12" s="208">
        <v>2089074.15</v>
      </c>
      <c r="H12" s="208">
        <v>2119643.5699999998</v>
      </c>
      <c r="I12" s="209">
        <v>911845.73</v>
      </c>
      <c r="J12" s="53"/>
      <c r="K12" s="53"/>
    </row>
    <row r="13" spans="1:11" ht="20.100000000000001" customHeight="1" x14ac:dyDescent="0.25">
      <c r="A13" s="242"/>
      <c r="B13" s="242"/>
      <c r="C13" s="242"/>
      <c r="D13" s="242">
        <v>6362</v>
      </c>
      <c r="E13" s="242" t="s">
        <v>69</v>
      </c>
      <c r="F13" s="208">
        <v>0</v>
      </c>
      <c r="G13" s="208">
        <v>0</v>
      </c>
      <c r="H13" s="208">
        <v>0</v>
      </c>
      <c r="I13" s="123">
        <v>0</v>
      </c>
      <c r="J13" s="54"/>
      <c r="K13" s="54" t="str">
        <f>IFERROR(I13/G13*100,"")</f>
        <v/>
      </c>
    </row>
    <row r="14" spans="1:11" ht="20.100000000000001" customHeight="1" x14ac:dyDescent="0.25">
      <c r="A14" s="241"/>
      <c r="B14" s="241"/>
      <c r="C14" s="241">
        <v>638</v>
      </c>
      <c r="D14" s="241"/>
      <c r="E14" s="241" t="s">
        <v>109</v>
      </c>
      <c r="F14" s="238">
        <f>SUM(F15)</f>
        <v>4736</v>
      </c>
      <c r="G14" s="238">
        <v>48000</v>
      </c>
      <c r="H14" s="238">
        <f>SUM(H15)</f>
        <v>48000</v>
      </c>
      <c r="I14" s="239">
        <f>SUM(I15)</f>
        <v>10134.280000000001</v>
      </c>
      <c r="J14" s="45"/>
      <c r="K14" s="45"/>
    </row>
    <row r="15" spans="1:11" ht="20.100000000000001" customHeight="1" x14ac:dyDescent="0.25">
      <c r="A15" s="242"/>
      <c r="B15" s="242"/>
      <c r="C15" s="242"/>
      <c r="D15" s="242">
        <v>6381</v>
      </c>
      <c r="E15" s="242" t="s">
        <v>109</v>
      </c>
      <c r="F15" s="208">
        <v>4736</v>
      </c>
      <c r="G15" s="208">
        <v>48000</v>
      </c>
      <c r="H15" s="208">
        <v>48000</v>
      </c>
      <c r="I15" s="123">
        <v>10134.280000000001</v>
      </c>
      <c r="J15" s="54"/>
      <c r="K15" s="54"/>
    </row>
    <row r="16" spans="1:11" ht="20.100000000000001" customHeight="1" x14ac:dyDescent="0.25">
      <c r="A16" s="241"/>
      <c r="B16" s="241"/>
      <c r="C16" s="241">
        <v>639</v>
      </c>
      <c r="D16" s="241"/>
      <c r="E16" s="241" t="s">
        <v>110</v>
      </c>
      <c r="F16" s="238">
        <f>SUM(F17:F18)</f>
        <v>0</v>
      </c>
      <c r="G16" s="238">
        <f>SUM(G17:G18)</f>
        <v>0</v>
      </c>
      <c r="H16" s="238">
        <v>0</v>
      </c>
      <c r="I16" s="239">
        <v>0</v>
      </c>
      <c r="J16" s="45"/>
      <c r="K16" s="45"/>
    </row>
    <row r="17" spans="1:11" ht="20.100000000000001" customHeight="1" x14ac:dyDescent="0.25">
      <c r="A17" s="242"/>
      <c r="B17" s="242"/>
      <c r="C17" s="242"/>
      <c r="D17" s="242">
        <v>6391</v>
      </c>
      <c r="E17" s="242" t="s">
        <v>111</v>
      </c>
      <c r="F17" s="208">
        <v>0</v>
      </c>
      <c r="G17" s="208">
        <v>0</v>
      </c>
      <c r="H17" s="208">
        <v>0</v>
      </c>
      <c r="I17" s="123">
        <v>0</v>
      </c>
      <c r="J17" s="54"/>
      <c r="K17" s="54"/>
    </row>
    <row r="18" spans="1:11" ht="20.100000000000001" customHeight="1" x14ac:dyDescent="0.25">
      <c r="A18" s="242"/>
      <c r="B18" s="242"/>
      <c r="C18" s="242"/>
      <c r="D18" s="242">
        <v>6393</v>
      </c>
      <c r="E18" s="242" t="s">
        <v>112</v>
      </c>
      <c r="F18" s="208">
        <v>0</v>
      </c>
      <c r="G18" s="208">
        <v>0</v>
      </c>
      <c r="H18" s="208">
        <v>0</v>
      </c>
      <c r="I18" s="123">
        <v>0</v>
      </c>
      <c r="J18" s="54"/>
      <c r="K18" s="54"/>
    </row>
    <row r="19" spans="1:11" ht="20.100000000000001" customHeight="1" x14ac:dyDescent="0.25">
      <c r="A19" s="243"/>
      <c r="B19" s="243">
        <v>64</v>
      </c>
      <c r="C19" s="243"/>
      <c r="D19" s="243"/>
      <c r="E19" s="243" t="s">
        <v>79</v>
      </c>
      <c r="F19" s="201">
        <f>F20</f>
        <v>0.02</v>
      </c>
      <c r="G19" s="201">
        <v>20</v>
      </c>
      <c r="H19" s="201">
        <v>20</v>
      </c>
      <c r="I19" s="202">
        <f>I20</f>
        <v>0.05</v>
      </c>
      <c r="J19" s="52">
        <f>IFERROR(I19/F19*100,"")</f>
        <v>250</v>
      </c>
      <c r="K19" s="52">
        <f>IFERROR(I19/G19*100,"")</f>
        <v>0.25</v>
      </c>
    </row>
    <row r="20" spans="1:11" ht="20.100000000000001" customHeight="1" x14ac:dyDescent="0.25">
      <c r="A20" s="241"/>
      <c r="B20" s="241"/>
      <c r="C20" s="241">
        <v>641</v>
      </c>
      <c r="D20" s="241"/>
      <c r="E20" s="241"/>
      <c r="F20" s="238">
        <f>SUM(F21:F22)</f>
        <v>0.02</v>
      </c>
      <c r="G20" s="238">
        <v>20</v>
      </c>
      <c r="H20" s="238">
        <v>20</v>
      </c>
      <c r="I20" s="236">
        <f>I21</f>
        <v>0.05</v>
      </c>
      <c r="J20" s="45"/>
      <c r="K20" s="45">
        <f>IFERROR(I20/G20*100,"")</f>
        <v>0.25</v>
      </c>
    </row>
    <row r="21" spans="1:11" ht="20.100000000000001" customHeight="1" x14ac:dyDescent="0.25">
      <c r="A21" s="242"/>
      <c r="B21" s="242"/>
      <c r="C21" s="242"/>
      <c r="D21" s="242">
        <v>6413</v>
      </c>
      <c r="E21" s="242" t="s">
        <v>113</v>
      </c>
      <c r="F21" s="208">
        <v>0.02</v>
      </c>
      <c r="G21" s="208">
        <v>20</v>
      </c>
      <c r="H21" s="208">
        <v>20</v>
      </c>
      <c r="I21" s="209">
        <v>0.05</v>
      </c>
      <c r="J21" s="53"/>
      <c r="K21" s="53">
        <f>IFERROR(I21/G21*100,"")</f>
        <v>0.25</v>
      </c>
    </row>
    <row r="22" spans="1:11" ht="20.100000000000001" customHeight="1" x14ac:dyDescent="0.25">
      <c r="A22" s="242"/>
      <c r="B22" s="242"/>
      <c r="C22" s="242"/>
      <c r="D22" s="242">
        <v>6414</v>
      </c>
      <c r="E22" s="242" t="s">
        <v>114</v>
      </c>
      <c r="F22" s="208">
        <v>0</v>
      </c>
      <c r="G22" s="208">
        <v>0</v>
      </c>
      <c r="H22" s="208">
        <v>0</v>
      </c>
      <c r="I22" s="209"/>
      <c r="J22" s="53"/>
      <c r="K22" s="53"/>
    </row>
    <row r="23" spans="1:11" ht="20.100000000000001" customHeight="1" x14ac:dyDescent="0.25">
      <c r="A23" s="243"/>
      <c r="B23" s="243">
        <v>65</v>
      </c>
      <c r="C23" s="243"/>
      <c r="D23" s="243"/>
      <c r="E23" s="243"/>
      <c r="F23" s="201">
        <f>F24</f>
        <v>15923.91</v>
      </c>
      <c r="G23" s="201">
        <v>24000</v>
      </c>
      <c r="H23" s="201">
        <v>26612.05</v>
      </c>
      <c r="I23" s="202">
        <f>I24</f>
        <v>17392.03</v>
      </c>
      <c r="J23" s="52">
        <f>IFERROR(I23/F23*100,"")</f>
        <v>109.21959493616831</v>
      </c>
      <c r="K23" s="52">
        <f t="shared" ref="K23:K33" si="0">IFERROR(I23/G23*100,"")</f>
        <v>72.466791666666666</v>
      </c>
    </row>
    <row r="24" spans="1:11" ht="20.100000000000001" customHeight="1" x14ac:dyDescent="0.25">
      <c r="A24" s="241"/>
      <c r="B24" s="241"/>
      <c r="C24" s="241">
        <v>652</v>
      </c>
      <c r="D24" s="241"/>
      <c r="E24" s="241" t="s">
        <v>115</v>
      </c>
      <c r="F24" s="238">
        <f>SUM(F25:F25)</f>
        <v>15923.91</v>
      </c>
      <c r="G24" s="238">
        <v>24000</v>
      </c>
      <c r="H24" s="238">
        <v>26612.05</v>
      </c>
      <c r="I24" s="239">
        <f>I25</f>
        <v>17392.03</v>
      </c>
      <c r="J24" s="45"/>
      <c r="K24" s="45">
        <f t="shared" si="0"/>
        <v>72.466791666666666</v>
      </c>
    </row>
    <row r="25" spans="1:11" ht="20.100000000000001" customHeight="1" x14ac:dyDescent="0.25">
      <c r="A25" s="242"/>
      <c r="B25" s="242"/>
      <c r="C25" s="242"/>
      <c r="D25" s="242">
        <v>6526</v>
      </c>
      <c r="E25" s="242" t="s">
        <v>116</v>
      </c>
      <c r="F25" s="208">
        <v>15923.91</v>
      </c>
      <c r="G25" s="208">
        <v>24000</v>
      </c>
      <c r="H25" s="208">
        <v>26612.05</v>
      </c>
      <c r="I25" s="209">
        <v>17392.03</v>
      </c>
      <c r="J25" s="53"/>
      <c r="K25" s="53">
        <f t="shared" si="0"/>
        <v>72.466791666666666</v>
      </c>
    </row>
    <row r="26" spans="1:11" ht="24.75" customHeight="1" x14ac:dyDescent="0.25">
      <c r="A26" s="243"/>
      <c r="B26" s="243">
        <v>66</v>
      </c>
      <c r="C26" s="244"/>
      <c r="D26" s="244"/>
      <c r="E26" s="240" t="s">
        <v>15</v>
      </c>
      <c r="F26" s="201">
        <f>SUM(F27)</f>
        <v>7700</v>
      </c>
      <c r="G26" s="201">
        <f>SUM(G27)</f>
        <v>13770</v>
      </c>
      <c r="H26" s="201">
        <v>13770</v>
      </c>
      <c r="I26" s="201">
        <f>SUM(I27)</f>
        <v>7040</v>
      </c>
      <c r="J26" s="52">
        <f>IFERROR(I26/F26*100,"")</f>
        <v>91.428571428571431</v>
      </c>
      <c r="K26" s="52">
        <f t="shared" si="0"/>
        <v>51.125635439360927</v>
      </c>
    </row>
    <row r="27" spans="1:11" ht="20.100000000000001" customHeight="1" x14ac:dyDescent="0.25">
      <c r="A27" s="241"/>
      <c r="B27" s="245"/>
      <c r="C27" s="246">
        <v>663</v>
      </c>
      <c r="D27" s="246"/>
      <c r="E27" s="247" t="s">
        <v>36</v>
      </c>
      <c r="F27" s="238">
        <f>F28</f>
        <v>7700</v>
      </c>
      <c r="G27" s="238">
        <v>13770</v>
      </c>
      <c r="H27" s="238">
        <v>13770</v>
      </c>
      <c r="I27" s="239">
        <f>I28</f>
        <v>7040</v>
      </c>
      <c r="J27" s="45"/>
      <c r="K27" s="45">
        <f t="shared" si="0"/>
        <v>51.125635439360927</v>
      </c>
    </row>
    <row r="28" spans="1:11" ht="20.100000000000001" customHeight="1" x14ac:dyDescent="0.25">
      <c r="A28" s="242"/>
      <c r="B28" s="248"/>
      <c r="C28" s="249"/>
      <c r="D28" s="249">
        <v>6631</v>
      </c>
      <c r="E28" s="250" t="s">
        <v>37</v>
      </c>
      <c r="F28" s="208">
        <v>7700</v>
      </c>
      <c r="G28" s="208">
        <v>13770</v>
      </c>
      <c r="H28" s="208">
        <v>13770</v>
      </c>
      <c r="I28" s="123">
        <v>7040</v>
      </c>
      <c r="J28" s="54"/>
      <c r="K28" s="54">
        <f t="shared" si="0"/>
        <v>51.125635439360927</v>
      </c>
    </row>
    <row r="29" spans="1:11" ht="20.100000000000001" customHeight="1" x14ac:dyDescent="0.25">
      <c r="A29" s="251"/>
      <c r="B29" s="243">
        <v>67</v>
      </c>
      <c r="C29" s="244"/>
      <c r="D29" s="244"/>
      <c r="E29" s="240" t="s">
        <v>39</v>
      </c>
      <c r="F29" s="201">
        <f>SUM(F30)</f>
        <v>53118.71</v>
      </c>
      <c r="G29" s="201">
        <f>SUM(G30)</f>
        <v>107687.34</v>
      </c>
      <c r="H29" s="201">
        <f>SUM(H30)</f>
        <v>112513.17</v>
      </c>
      <c r="I29" s="202">
        <f>I30</f>
        <v>55306.87</v>
      </c>
      <c r="J29" s="52">
        <f>IFERROR(I29/F29*100,"")</f>
        <v>104.11937714601879</v>
      </c>
      <c r="K29" s="52">
        <f t="shared" si="0"/>
        <v>51.35874839140795</v>
      </c>
    </row>
    <row r="30" spans="1:11" ht="20.100000000000001" customHeight="1" x14ac:dyDescent="0.25">
      <c r="A30" s="241"/>
      <c r="B30" s="241"/>
      <c r="C30" s="246">
        <v>671</v>
      </c>
      <c r="D30" s="246"/>
      <c r="E30" s="252" t="s">
        <v>39</v>
      </c>
      <c r="F30" s="238">
        <f>SUM(F31+F32)</f>
        <v>53118.71</v>
      </c>
      <c r="G30" s="238">
        <f>SUM(G31)</f>
        <v>107687.34</v>
      </c>
      <c r="H30" s="238">
        <f>SUM(H31)</f>
        <v>112513.17</v>
      </c>
      <c r="I30" s="239">
        <f>SUM(I31:I32)</f>
        <v>55306.87</v>
      </c>
      <c r="J30" s="45"/>
      <c r="K30" s="45">
        <f t="shared" si="0"/>
        <v>51.35874839140795</v>
      </c>
    </row>
    <row r="31" spans="1:11" ht="20.100000000000001" customHeight="1" x14ac:dyDescent="0.25">
      <c r="A31" s="242"/>
      <c r="B31" s="242"/>
      <c r="C31" s="242"/>
      <c r="D31" s="242">
        <v>6711</v>
      </c>
      <c r="E31" s="207" t="s">
        <v>40</v>
      </c>
      <c r="F31" s="208">
        <v>53118.71</v>
      </c>
      <c r="G31" s="208">
        <v>107687.34</v>
      </c>
      <c r="H31" s="208">
        <v>112513.17</v>
      </c>
      <c r="I31" s="123">
        <v>55306.87</v>
      </c>
      <c r="J31" s="54"/>
      <c r="K31" s="54">
        <f t="shared" si="0"/>
        <v>51.35874839140795</v>
      </c>
    </row>
    <row r="32" spans="1:11" ht="20.100000000000001" customHeight="1" x14ac:dyDescent="0.25">
      <c r="A32" s="242"/>
      <c r="B32" s="242"/>
      <c r="C32" s="242"/>
      <c r="D32" s="242">
        <v>6712</v>
      </c>
      <c r="E32" s="207" t="s">
        <v>38</v>
      </c>
      <c r="F32" s="208">
        <v>0</v>
      </c>
      <c r="G32" s="208">
        <v>0</v>
      </c>
      <c r="H32" s="208">
        <v>0</v>
      </c>
      <c r="I32" s="123">
        <v>0</v>
      </c>
      <c r="J32" s="54" t="str">
        <f>IFERROR(I32/F32*100,"")</f>
        <v/>
      </c>
      <c r="K32" s="54" t="str">
        <f t="shared" si="0"/>
        <v/>
      </c>
    </row>
    <row r="33" spans="1:11" ht="20.100000000000001" customHeight="1" x14ac:dyDescent="0.25">
      <c r="A33" s="253"/>
      <c r="B33" s="253">
        <v>92</v>
      </c>
      <c r="C33" s="253"/>
      <c r="D33" s="253"/>
      <c r="E33" s="254" t="s">
        <v>261</v>
      </c>
      <c r="F33" s="225"/>
      <c r="G33" s="225"/>
      <c r="H33" s="225">
        <f>SUM(H34)</f>
        <v>17032.740000000002</v>
      </c>
      <c r="I33" s="234"/>
      <c r="J33" s="127" t="str">
        <f>IFERROR(I33/F33*100,"")</f>
        <v/>
      </c>
      <c r="K33" s="127" t="str">
        <f t="shared" si="0"/>
        <v/>
      </c>
    </row>
    <row r="34" spans="1:11" ht="20.100000000000001" customHeight="1" x14ac:dyDescent="0.25">
      <c r="A34" s="242"/>
      <c r="B34" s="248"/>
      <c r="C34" s="242">
        <v>922</v>
      </c>
      <c r="D34" s="242"/>
      <c r="E34" s="207" t="s">
        <v>262</v>
      </c>
      <c r="F34" s="208"/>
      <c r="G34" s="208"/>
      <c r="H34" s="208">
        <f>SUM(H35)</f>
        <v>17032.740000000002</v>
      </c>
      <c r="I34" s="123"/>
      <c r="J34" s="54"/>
      <c r="K34" s="54"/>
    </row>
    <row r="35" spans="1:11" ht="20.100000000000001" customHeight="1" x14ac:dyDescent="0.25">
      <c r="A35" s="242"/>
      <c r="B35" s="248"/>
      <c r="C35" s="242"/>
      <c r="D35" s="242">
        <v>9221</v>
      </c>
      <c r="E35" s="207" t="s">
        <v>266</v>
      </c>
      <c r="F35" s="208"/>
      <c r="G35" s="208"/>
      <c r="H35" s="208">
        <v>17032.740000000002</v>
      </c>
      <c r="I35" s="123"/>
      <c r="J35" s="54"/>
      <c r="K35" s="54"/>
    </row>
    <row r="36" spans="1:11" ht="20.100000000000001" customHeight="1" x14ac:dyDescent="0.25">
      <c r="A36" s="242"/>
      <c r="B36" s="248"/>
      <c r="C36" s="242"/>
      <c r="D36" s="242"/>
      <c r="E36" s="207"/>
      <c r="F36" s="208"/>
      <c r="G36" s="208"/>
      <c r="H36" s="208"/>
      <c r="I36" s="255"/>
      <c r="J36" s="54"/>
      <c r="K36" s="54"/>
    </row>
    <row r="37" spans="1:11" ht="15.75" customHeight="1" x14ac:dyDescent="0.25">
      <c r="A37" s="229"/>
      <c r="B37" s="229"/>
      <c r="C37" s="229"/>
      <c r="D37" s="229"/>
      <c r="E37" s="229"/>
      <c r="F37" s="229"/>
      <c r="G37" s="229"/>
      <c r="H37" s="229"/>
      <c r="I37" s="44"/>
      <c r="J37" s="44"/>
      <c r="K37" s="44"/>
    </row>
    <row r="38" spans="1:11" ht="15.75" customHeight="1" x14ac:dyDescent="0.25">
      <c r="A38" s="230"/>
      <c r="B38" s="230"/>
      <c r="C38" s="230"/>
      <c r="D38" s="230"/>
      <c r="E38" s="230"/>
      <c r="F38" s="230"/>
      <c r="G38" s="230"/>
      <c r="H38" s="230"/>
      <c r="I38" s="231"/>
      <c r="J38" s="2"/>
      <c r="K38" s="2"/>
    </row>
    <row r="39" spans="1:11" ht="37.5" customHeight="1" x14ac:dyDescent="0.25">
      <c r="A39" s="301" t="s">
        <v>6</v>
      </c>
      <c r="B39" s="302"/>
      <c r="C39" s="302"/>
      <c r="D39" s="302"/>
      <c r="E39" s="303"/>
      <c r="F39" s="232" t="s">
        <v>293</v>
      </c>
      <c r="G39" s="232" t="s">
        <v>270</v>
      </c>
      <c r="H39" s="232" t="s">
        <v>276</v>
      </c>
      <c r="I39" s="232" t="s">
        <v>294</v>
      </c>
      <c r="J39" s="20" t="s">
        <v>10</v>
      </c>
      <c r="K39" s="20" t="s">
        <v>22</v>
      </c>
    </row>
    <row r="40" spans="1:11" ht="13.5" customHeight="1" x14ac:dyDescent="0.25">
      <c r="A40" s="304">
        <v>1</v>
      </c>
      <c r="B40" s="305"/>
      <c r="C40" s="305"/>
      <c r="D40" s="305"/>
      <c r="E40" s="306"/>
      <c r="F40" s="256">
        <v>2</v>
      </c>
      <c r="G40" s="256">
        <v>3</v>
      </c>
      <c r="H40" s="256">
        <v>4</v>
      </c>
      <c r="I40" s="257">
        <v>5</v>
      </c>
      <c r="J40" s="138" t="s">
        <v>12</v>
      </c>
      <c r="K40" s="138" t="s">
        <v>13</v>
      </c>
    </row>
    <row r="41" spans="1:11" ht="20.100000000000001" customHeight="1" x14ac:dyDescent="0.25">
      <c r="A41" s="258"/>
      <c r="B41" s="258"/>
      <c r="C41" s="258"/>
      <c r="D41" s="258"/>
      <c r="E41" s="258" t="s">
        <v>20</v>
      </c>
      <c r="F41" s="259">
        <f>SUM(F42+F93)</f>
        <v>946244.62000000011</v>
      </c>
      <c r="G41" s="259">
        <f>G42+G93</f>
        <v>2282551.5099999998</v>
      </c>
      <c r="H41" s="259">
        <f>H42+H93</f>
        <v>2337591.5299999998</v>
      </c>
      <c r="I41" s="260">
        <f>I43+I50+I81+I87+I90+I93</f>
        <v>1163243.8299999998</v>
      </c>
      <c r="J41" s="50">
        <f t="shared" ref="J41:J72" si="1">IFERROR(I41/F41*100,"")</f>
        <v>122.93267569648107</v>
      </c>
      <c r="K41" s="50">
        <f t="shared" ref="K41:K72" si="2">IFERROR(I41/G41*100,"")</f>
        <v>50.962435016417217</v>
      </c>
    </row>
    <row r="42" spans="1:11" ht="20.100000000000001" customHeight="1" x14ac:dyDescent="0.25">
      <c r="A42" s="205">
        <v>3</v>
      </c>
      <c r="B42" s="205"/>
      <c r="C42" s="205"/>
      <c r="D42" s="205"/>
      <c r="E42" s="205" t="s">
        <v>3</v>
      </c>
      <c r="F42" s="206">
        <f>SUM(F43+F50+F81+F87+F90)</f>
        <v>946204.6100000001</v>
      </c>
      <c r="G42" s="226">
        <f>G43+G50+G81+G87+G90</f>
        <v>2279451.5099999998</v>
      </c>
      <c r="H42" s="226">
        <f>H43+H50+H81+H87+H90</f>
        <v>2327959.6999999997</v>
      </c>
      <c r="I42" s="111">
        <f>I43+I50+I81+I87+I90</f>
        <v>1161343.9099999999</v>
      </c>
      <c r="J42" s="98">
        <f t="shared" si="1"/>
        <v>122.73708009095409</v>
      </c>
      <c r="K42" s="98">
        <f t="shared" si="2"/>
        <v>50.948392843855672</v>
      </c>
    </row>
    <row r="43" spans="1:11" ht="20.100000000000001" customHeight="1" x14ac:dyDescent="0.25">
      <c r="A43" s="200"/>
      <c r="B43" s="200">
        <v>31</v>
      </c>
      <c r="C43" s="200"/>
      <c r="D43" s="200"/>
      <c r="E43" s="200" t="s">
        <v>4</v>
      </c>
      <c r="F43" s="201">
        <f>F44+F46+F48</f>
        <v>862310.81</v>
      </c>
      <c r="G43" s="201">
        <v>2075886.13</v>
      </c>
      <c r="H43" s="201">
        <v>2106455.5499999998</v>
      </c>
      <c r="I43" s="202">
        <f>SUM(I44+I46+I48)</f>
        <v>1055400.17</v>
      </c>
      <c r="J43" s="41">
        <f t="shared" si="1"/>
        <v>122.39208389374127</v>
      </c>
      <c r="K43" s="41">
        <f t="shared" si="2"/>
        <v>50.840947138078327</v>
      </c>
    </row>
    <row r="44" spans="1:11" ht="20.100000000000001" customHeight="1" x14ac:dyDescent="0.25">
      <c r="A44" s="241"/>
      <c r="B44" s="241"/>
      <c r="C44" s="241">
        <v>311</v>
      </c>
      <c r="D44" s="241"/>
      <c r="E44" s="241" t="s">
        <v>16</v>
      </c>
      <c r="F44" s="238">
        <f>F45</f>
        <v>701408.29</v>
      </c>
      <c r="G44" s="238"/>
      <c r="H44" s="238"/>
      <c r="I44" s="239">
        <f>SUM(I45)</f>
        <v>864940.21</v>
      </c>
      <c r="J44" s="45">
        <f t="shared" si="1"/>
        <v>123.31479714903284</v>
      </c>
      <c r="K44" s="45" t="str">
        <f t="shared" si="2"/>
        <v/>
      </c>
    </row>
    <row r="45" spans="1:11" ht="20.100000000000001" customHeight="1" x14ac:dyDescent="0.25">
      <c r="A45" s="242"/>
      <c r="B45" s="242"/>
      <c r="C45" s="242"/>
      <c r="D45" s="242">
        <v>3111</v>
      </c>
      <c r="E45" s="242" t="s">
        <v>17</v>
      </c>
      <c r="F45" s="208">
        <v>701408.29</v>
      </c>
      <c r="G45" s="208"/>
      <c r="H45" s="208"/>
      <c r="I45" s="123">
        <v>864940.21</v>
      </c>
      <c r="J45" s="43">
        <f t="shared" si="1"/>
        <v>123.31479714903284</v>
      </c>
      <c r="K45" s="43" t="str">
        <f t="shared" si="2"/>
        <v/>
      </c>
    </row>
    <row r="46" spans="1:11" ht="20.100000000000001" customHeight="1" x14ac:dyDescent="0.25">
      <c r="A46" s="241"/>
      <c r="B46" s="241"/>
      <c r="C46" s="241">
        <v>312</v>
      </c>
      <c r="D46" s="241"/>
      <c r="E46" s="241"/>
      <c r="F46" s="238">
        <f>F47</f>
        <v>45170</v>
      </c>
      <c r="G46" s="238"/>
      <c r="H46" s="238"/>
      <c r="I46" s="239">
        <f>I47</f>
        <v>44748.72</v>
      </c>
      <c r="J46" s="42">
        <f t="shared" si="1"/>
        <v>99.067345583351781</v>
      </c>
      <c r="K46" s="42" t="str">
        <f t="shared" si="2"/>
        <v/>
      </c>
    </row>
    <row r="47" spans="1:11" ht="20.100000000000001" customHeight="1" x14ac:dyDescent="0.25">
      <c r="A47" s="242"/>
      <c r="B47" s="242"/>
      <c r="C47" s="242"/>
      <c r="D47" s="242">
        <v>3121</v>
      </c>
      <c r="E47" s="242" t="s">
        <v>41</v>
      </c>
      <c r="F47" s="208">
        <v>45170</v>
      </c>
      <c r="G47" s="208"/>
      <c r="H47" s="208"/>
      <c r="I47" s="123">
        <v>44748.72</v>
      </c>
      <c r="J47" s="43">
        <f t="shared" si="1"/>
        <v>99.067345583351781</v>
      </c>
      <c r="K47" s="43" t="str">
        <f t="shared" si="2"/>
        <v/>
      </c>
    </row>
    <row r="48" spans="1:11" ht="20.100000000000001" customHeight="1" x14ac:dyDescent="0.25">
      <c r="A48" s="241"/>
      <c r="B48" s="241"/>
      <c r="C48" s="241">
        <v>313</v>
      </c>
      <c r="D48" s="241"/>
      <c r="E48" s="241" t="s">
        <v>42</v>
      </c>
      <c r="F48" s="238">
        <f>SUM(F49:F49)</f>
        <v>115732.52</v>
      </c>
      <c r="G48" s="238"/>
      <c r="H48" s="238"/>
      <c r="I48" s="239">
        <f>SUM(I49)</f>
        <v>145711.24</v>
      </c>
      <c r="J48" s="42">
        <f t="shared" si="1"/>
        <v>125.90345392980295</v>
      </c>
      <c r="K48" s="42" t="str">
        <f t="shared" si="2"/>
        <v/>
      </c>
    </row>
    <row r="49" spans="1:11" ht="20.100000000000001" customHeight="1" x14ac:dyDescent="0.25">
      <c r="A49" s="242"/>
      <c r="B49" s="242"/>
      <c r="C49" s="242"/>
      <c r="D49" s="242">
        <v>3132</v>
      </c>
      <c r="E49" s="242" t="s">
        <v>43</v>
      </c>
      <c r="F49" s="208">
        <v>115732.52</v>
      </c>
      <c r="G49" s="208"/>
      <c r="H49" s="208"/>
      <c r="I49" s="123">
        <v>145711.24</v>
      </c>
      <c r="J49" s="43">
        <f t="shared" si="1"/>
        <v>125.90345392980295</v>
      </c>
      <c r="K49" s="43" t="str">
        <f t="shared" si="2"/>
        <v/>
      </c>
    </row>
    <row r="50" spans="1:11" ht="20.100000000000001" customHeight="1" x14ac:dyDescent="0.25">
      <c r="A50" s="251"/>
      <c r="B50" s="251">
        <v>32</v>
      </c>
      <c r="C50" s="261"/>
      <c r="D50" s="261"/>
      <c r="E50" s="251" t="s">
        <v>9</v>
      </c>
      <c r="F50" s="201">
        <f>SUM(F51+F55+F62+F72+F74)</f>
        <v>81542.87</v>
      </c>
      <c r="G50" s="201">
        <v>200537.38</v>
      </c>
      <c r="H50" s="201">
        <v>217666.15</v>
      </c>
      <c r="I50" s="201">
        <f>SUM(I51+I55+I62+I72+I74)</f>
        <v>103630.49</v>
      </c>
      <c r="J50" s="41">
        <f t="shared" si="1"/>
        <v>127.08712607245735</v>
      </c>
      <c r="K50" s="41">
        <f t="shared" si="2"/>
        <v>51.676395692414054</v>
      </c>
    </row>
    <row r="51" spans="1:11" ht="20.100000000000001" customHeight="1" x14ac:dyDescent="0.25">
      <c r="A51" s="241"/>
      <c r="B51" s="241"/>
      <c r="C51" s="241">
        <v>321</v>
      </c>
      <c r="D51" s="241"/>
      <c r="E51" s="241" t="s">
        <v>18</v>
      </c>
      <c r="F51" s="238">
        <f>SUM(F52:F54)</f>
        <v>21270.84</v>
      </c>
      <c r="G51" s="238"/>
      <c r="H51" s="238"/>
      <c r="I51" s="239">
        <f>SUM(I52:I54)</f>
        <v>19096.82</v>
      </c>
      <c r="J51" s="42">
        <f t="shared" si="1"/>
        <v>89.779341107356359</v>
      </c>
      <c r="K51" s="42" t="str">
        <f t="shared" si="2"/>
        <v/>
      </c>
    </row>
    <row r="52" spans="1:11" ht="20.100000000000001" customHeight="1" x14ac:dyDescent="0.25">
      <c r="A52" s="242"/>
      <c r="B52" s="248"/>
      <c r="C52" s="242"/>
      <c r="D52" s="242">
        <v>3211</v>
      </c>
      <c r="E52" s="207" t="s">
        <v>19</v>
      </c>
      <c r="F52" s="208">
        <v>10478.98</v>
      </c>
      <c r="G52" s="208"/>
      <c r="H52" s="208"/>
      <c r="I52" s="123">
        <v>8962.44</v>
      </c>
      <c r="J52" s="43">
        <f t="shared" si="1"/>
        <v>85.527789918484444</v>
      </c>
      <c r="K52" s="43" t="str">
        <f t="shared" si="2"/>
        <v/>
      </c>
    </row>
    <row r="53" spans="1:11" ht="20.100000000000001" customHeight="1" x14ac:dyDescent="0.25">
      <c r="A53" s="242"/>
      <c r="B53" s="248"/>
      <c r="C53" s="249"/>
      <c r="D53" s="249">
        <v>3212</v>
      </c>
      <c r="E53" s="249" t="s">
        <v>44</v>
      </c>
      <c r="F53" s="208">
        <v>8874.86</v>
      </c>
      <c r="G53" s="208"/>
      <c r="H53" s="208"/>
      <c r="I53" s="123">
        <v>9769.3799999999992</v>
      </c>
      <c r="J53" s="43">
        <f t="shared" si="1"/>
        <v>110.0792575882887</v>
      </c>
      <c r="K53" s="43" t="str">
        <f t="shared" si="2"/>
        <v/>
      </c>
    </row>
    <row r="54" spans="1:11" ht="20.100000000000001" customHeight="1" x14ac:dyDescent="0.25">
      <c r="A54" s="242"/>
      <c r="B54" s="248"/>
      <c r="C54" s="249"/>
      <c r="D54" s="249">
        <v>3213</v>
      </c>
      <c r="E54" s="249" t="s">
        <v>45</v>
      </c>
      <c r="F54" s="208">
        <v>1917</v>
      </c>
      <c r="G54" s="208"/>
      <c r="H54" s="208"/>
      <c r="I54" s="123">
        <v>365</v>
      </c>
      <c r="J54" s="43">
        <f t="shared" si="1"/>
        <v>19.040166927490869</v>
      </c>
      <c r="K54" s="43" t="str">
        <f t="shared" si="2"/>
        <v/>
      </c>
    </row>
    <row r="55" spans="1:11" ht="20.100000000000001" customHeight="1" x14ac:dyDescent="0.25">
      <c r="A55" s="241"/>
      <c r="B55" s="245"/>
      <c r="C55" s="246">
        <v>322</v>
      </c>
      <c r="D55" s="246"/>
      <c r="E55" s="246" t="s">
        <v>89</v>
      </c>
      <c r="F55" s="238">
        <f>SUM(F56:F61)</f>
        <v>21679.09</v>
      </c>
      <c r="G55" s="238"/>
      <c r="H55" s="238"/>
      <c r="I55" s="239">
        <f>SUM(I56:I61)</f>
        <v>29799.210000000006</v>
      </c>
      <c r="J55" s="42">
        <f t="shared" si="1"/>
        <v>137.45600022879191</v>
      </c>
      <c r="K55" s="42" t="str">
        <f t="shared" si="2"/>
        <v/>
      </c>
    </row>
    <row r="56" spans="1:11" ht="20.100000000000001" customHeight="1" x14ac:dyDescent="0.25">
      <c r="A56" s="242"/>
      <c r="B56" s="248"/>
      <c r="C56" s="249"/>
      <c r="D56" s="249">
        <v>3221</v>
      </c>
      <c r="E56" s="249" t="s">
        <v>46</v>
      </c>
      <c r="F56" s="208">
        <v>9200.7900000000009</v>
      </c>
      <c r="G56" s="208"/>
      <c r="H56" s="208"/>
      <c r="I56" s="123">
        <v>10205.120000000001</v>
      </c>
      <c r="J56" s="43">
        <f t="shared" si="1"/>
        <v>110.91569310896131</v>
      </c>
      <c r="K56" s="43" t="str">
        <f t="shared" si="2"/>
        <v/>
      </c>
    </row>
    <row r="57" spans="1:11" ht="20.100000000000001" customHeight="1" x14ac:dyDescent="0.25">
      <c r="A57" s="242"/>
      <c r="B57" s="248"/>
      <c r="C57" s="249"/>
      <c r="D57" s="249">
        <v>3222</v>
      </c>
      <c r="E57" s="249" t="s">
        <v>181</v>
      </c>
      <c r="F57" s="208">
        <v>263.83</v>
      </c>
      <c r="G57" s="208"/>
      <c r="H57" s="208"/>
      <c r="I57" s="123">
        <v>382.12</v>
      </c>
      <c r="J57" s="43">
        <f t="shared" si="1"/>
        <v>144.83568964863741</v>
      </c>
      <c r="K57" s="43" t="str">
        <f t="shared" si="2"/>
        <v/>
      </c>
    </row>
    <row r="58" spans="1:11" ht="20.100000000000001" customHeight="1" x14ac:dyDescent="0.25">
      <c r="A58" s="242"/>
      <c r="B58" s="248"/>
      <c r="C58" s="249"/>
      <c r="D58" s="249">
        <v>3223</v>
      </c>
      <c r="E58" s="249" t="s">
        <v>215</v>
      </c>
      <c r="F58" s="208">
        <v>8091.73</v>
      </c>
      <c r="G58" s="208"/>
      <c r="H58" s="208"/>
      <c r="I58" s="123">
        <v>13238.81</v>
      </c>
      <c r="J58" s="43">
        <f t="shared" si="1"/>
        <v>163.60914167922064</v>
      </c>
      <c r="K58" s="43" t="str">
        <f t="shared" si="2"/>
        <v/>
      </c>
    </row>
    <row r="59" spans="1:11" ht="20.100000000000001" customHeight="1" x14ac:dyDescent="0.25">
      <c r="A59" s="242"/>
      <c r="B59" s="248"/>
      <c r="C59" s="249"/>
      <c r="D59" s="249">
        <v>3224</v>
      </c>
      <c r="E59" s="249" t="s">
        <v>48</v>
      </c>
      <c r="F59" s="208">
        <v>1950.63</v>
      </c>
      <c r="G59" s="208"/>
      <c r="H59" s="208"/>
      <c r="I59" s="123">
        <v>871.83</v>
      </c>
      <c r="J59" s="43">
        <f t="shared" si="1"/>
        <v>44.6947909137048</v>
      </c>
      <c r="K59" s="43" t="str">
        <f t="shared" si="2"/>
        <v/>
      </c>
    </row>
    <row r="60" spans="1:11" ht="20.100000000000001" customHeight="1" x14ac:dyDescent="0.25">
      <c r="A60" s="242"/>
      <c r="B60" s="248"/>
      <c r="C60" s="249"/>
      <c r="D60" s="249">
        <v>3225</v>
      </c>
      <c r="E60" s="249" t="s">
        <v>81</v>
      </c>
      <c r="F60" s="208">
        <v>2040.71</v>
      </c>
      <c r="G60" s="208"/>
      <c r="H60" s="208"/>
      <c r="I60" s="123">
        <v>5101.33</v>
      </c>
      <c r="J60" s="43">
        <f t="shared" si="1"/>
        <v>249.97819386390029</v>
      </c>
      <c r="K60" s="43" t="str">
        <f t="shared" si="2"/>
        <v/>
      </c>
    </row>
    <row r="61" spans="1:11" ht="20.100000000000001" customHeight="1" x14ac:dyDescent="0.25">
      <c r="A61" s="242"/>
      <c r="B61" s="248"/>
      <c r="C61" s="249"/>
      <c r="D61" s="249">
        <v>3227</v>
      </c>
      <c r="E61" s="249" t="s">
        <v>49</v>
      </c>
      <c r="F61" s="208">
        <v>131.4</v>
      </c>
      <c r="G61" s="208"/>
      <c r="H61" s="208"/>
      <c r="I61" s="123">
        <v>0</v>
      </c>
      <c r="J61" s="43">
        <f t="shared" si="1"/>
        <v>0</v>
      </c>
      <c r="K61" s="43" t="str">
        <f t="shared" si="2"/>
        <v/>
      </c>
    </row>
    <row r="62" spans="1:11" ht="20.100000000000001" customHeight="1" x14ac:dyDescent="0.25">
      <c r="A62" s="241"/>
      <c r="B62" s="245"/>
      <c r="C62" s="246">
        <v>323</v>
      </c>
      <c r="D62" s="246"/>
      <c r="E62" s="246" t="s">
        <v>90</v>
      </c>
      <c r="F62" s="238">
        <f>SUM(F63:F71)</f>
        <v>25062.55</v>
      </c>
      <c r="G62" s="238"/>
      <c r="H62" s="238"/>
      <c r="I62" s="239">
        <f>SUM(I63:I71)</f>
        <v>29277.32</v>
      </c>
      <c r="J62" s="42">
        <f t="shared" si="1"/>
        <v>116.81700385635141</v>
      </c>
      <c r="K62" s="42" t="str">
        <f t="shared" si="2"/>
        <v/>
      </c>
    </row>
    <row r="63" spans="1:11" ht="20.100000000000001" customHeight="1" x14ac:dyDescent="0.25">
      <c r="A63" s="242"/>
      <c r="B63" s="248"/>
      <c r="C63" s="249"/>
      <c r="D63" s="249">
        <v>3231</v>
      </c>
      <c r="E63" s="249" t="s">
        <v>50</v>
      </c>
      <c r="F63" s="208">
        <v>4347.04</v>
      </c>
      <c r="G63" s="208"/>
      <c r="H63" s="208"/>
      <c r="I63" s="123">
        <v>3889.76</v>
      </c>
      <c r="J63" s="43">
        <f t="shared" si="1"/>
        <v>89.480658102985018</v>
      </c>
      <c r="K63" s="43" t="str">
        <f t="shared" si="2"/>
        <v/>
      </c>
    </row>
    <row r="64" spans="1:11" ht="20.100000000000001" customHeight="1" x14ac:dyDescent="0.25">
      <c r="A64" s="242"/>
      <c r="B64" s="248"/>
      <c r="C64" s="249"/>
      <c r="D64" s="249">
        <v>3232</v>
      </c>
      <c r="E64" s="249" t="s">
        <v>106</v>
      </c>
      <c r="F64" s="208">
        <v>5731.51</v>
      </c>
      <c r="G64" s="208"/>
      <c r="H64" s="208"/>
      <c r="I64" s="123">
        <v>6022.93</v>
      </c>
      <c r="J64" s="43">
        <f t="shared" si="1"/>
        <v>105.08452397361255</v>
      </c>
      <c r="K64" s="43" t="str">
        <f t="shared" si="2"/>
        <v/>
      </c>
    </row>
    <row r="65" spans="1:11" ht="20.100000000000001" customHeight="1" x14ac:dyDescent="0.25">
      <c r="A65" s="242"/>
      <c r="B65" s="248"/>
      <c r="C65" s="249"/>
      <c r="D65" s="249">
        <v>3233</v>
      </c>
      <c r="E65" s="249" t="s">
        <v>51</v>
      </c>
      <c r="F65" s="208">
        <v>723.28</v>
      </c>
      <c r="G65" s="208"/>
      <c r="H65" s="208"/>
      <c r="I65" s="123">
        <v>6.6</v>
      </c>
      <c r="J65" s="43">
        <f t="shared" si="1"/>
        <v>0.91250967813294981</v>
      </c>
      <c r="K65" s="43" t="str">
        <f t="shared" si="2"/>
        <v/>
      </c>
    </row>
    <row r="66" spans="1:11" ht="20.100000000000001" customHeight="1" x14ac:dyDescent="0.25">
      <c r="A66" s="242"/>
      <c r="B66" s="248"/>
      <c r="C66" s="249"/>
      <c r="D66" s="249">
        <v>3234</v>
      </c>
      <c r="E66" s="249" t="s">
        <v>52</v>
      </c>
      <c r="F66" s="208">
        <v>2707.2</v>
      </c>
      <c r="G66" s="208"/>
      <c r="H66" s="208"/>
      <c r="I66" s="123">
        <v>3474.5</v>
      </c>
      <c r="J66" s="43">
        <f t="shared" si="1"/>
        <v>128.34293735224585</v>
      </c>
      <c r="K66" s="43" t="str">
        <f t="shared" si="2"/>
        <v/>
      </c>
    </row>
    <row r="67" spans="1:11" ht="20.100000000000001" customHeight="1" x14ac:dyDescent="0.25">
      <c r="A67" s="242"/>
      <c r="B67" s="248"/>
      <c r="C67" s="249"/>
      <c r="D67" s="249">
        <v>3235</v>
      </c>
      <c r="E67" s="249" t="s">
        <v>53</v>
      </c>
      <c r="F67" s="208">
        <v>0</v>
      </c>
      <c r="G67" s="208"/>
      <c r="H67" s="208"/>
      <c r="I67" s="123">
        <v>48.78</v>
      </c>
      <c r="J67" s="43" t="str">
        <f t="shared" si="1"/>
        <v/>
      </c>
      <c r="K67" s="43" t="str">
        <f t="shared" si="2"/>
        <v/>
      </c>
    </row>
    <row r="68" spans="1:11" ht="20.100000000000001" customHeight="1" x14ac:dyDescent="0.25">
      <c r="A68" s="242"/>
      <c r="B68" s="248"/>
      <c r="C68" s="249"/>
      <c r="D68" s="249">
        <v>3236</v>
      </c>
      <c r="E68" s="249" t="s">
        <v>82</v>
      </c>
      <c r="F68" s="208">
        <v>0</v>
      </c>
      <c r="G68" s="208"/>
      <c r="H68" s="208"/>
      <c r="I68" s="123">
        <v>2680</v>
      </c>
      <c r="J68" s="43" t="str">
        <f t="shared" si="1"/>
        <v/>
      </c>
      <c r="K68" s="43" t="str">
        <f t="shared" si="2"/>
        <v/>
      </c>
    </row>
    <row r="69" spans="1:11" ht="20.100000000000001" customHeight="1" x14ac:dyDescent="0.25">
      <c r="A69" s="242"/>
      <c r="B69" s="248"/>
      <c r="C69" s="249"/>
      <c r="D69" s="249">
        <v>3237</v>
      </c>
      <c r="E69" s="249" t="s">
        <v>54</v>
      </c>
      <c r="F69" s="208">
        <v>3281.85</v>
      </c>
      <c r="G69" s="208"/>
      <c r="H69" s="208"/>
      <c r="I69" s="123">
        <v>3966.2</v>
      </c>
      <c r="J69" s="43">
        <f t="shared" si="1"/>
        <v>120.85256791139143</v>
      </c>
      <c r="K69" s="43" t="str">
        <f t="shared" si="2"/>
        <v/>
      </c>
    </row>
    <row r="70" spans="1:11" ht="20.100000000000001" customHeight="1" x14ac:dyDescent="0.25">
      <c r="A70" s="242"/>
      <c r="B70" s="248"/>
      <c r="C70" s="249"/>
      <c r="D70" s="249">
        <v>3238</v>
      </c>
      <c r="E70" s="249" t="s">
        <v>55</v>
      </c>
      <c r="F70" s="208">
        <v>3212.97</v>
      </c>
      <c r="G70" s="208"/>
      <c r="H70" s="208"/>
      <c r="I70" s="123">
        <v>2257.0700000000002</v>
      </c>
      <c r="J70" s="43">
        <f t="shared" si="1"/>
        <v>70.248710694466496</v>
      </c>
      <c r="K70" s="43" t="str">
        <f t="shared" si="2"/>
        <v/>
      </c>
    </row>
    <row r="71" spans="1:11" ht="20.100000000000001" customHeight="1" x14ac:dyDescent="0.25">
      <c r="A71" s="242"/>
      <c r="B71" s="248"/>
      <c r="C71" s="249"/>
      <c r="D71" s="249">
        <v>3239</v>
      </c>
      <c r="E71" s="249" t="s">
        <v>56</v>
      </c>
      <c r="F71" s="208">
        <v>5058.7</v>
      </c>
      <c r="G71" s="208"/>
      <c r="H71" s="208"/>
      <c r="I71" s="123">
        <v>6931.48</v>
      </c>
      <c r="J71" s="43">
        <f t="shared" si="1"/>
        <v>137.02097376796411</v>
      </c>
      <c r="K71" s="43" t="str">
        <f t="shared" si="2"/>
        <v/>
      </c>
    </row>
    <row r="72" spans="1:11" ht="20.100000000000001" customHeight="1" x14ac:dyDescent="0.25">
      <c r="A72" s="241"/>
      <c r="B72" s="245"/>
      <c r="C72" s="246">
        <v>324</v>
      </c>
      <c r="D72" s="246"/>
      <c r="E72" s="246" t="s">
        <v>167</v>
      </c>
      <c r="F72" s="238">
        <v>2743.3</v>
      </c>
      <c r="G72" s="238"/>
      <c r="H72" s="238"/>
      <c r="I72" s="239">
        <f>SUM(I73)</f>
        <v>11993.77</v>
      </c>
      <c r="J72" s="42">
        <f t="shared" si="1"/>
        <v>437.20227463274159</v>
      </c>
      <c r="K72" s="42" t="str">
        <f t="shared" si="2"/>
        <v/>
      </c>
    </row>
    <row r="73" spans="1:11" ht="20.100000000000001" customHeight="1" x14ac:dyDescent="0.25">
      <c r="A73" s="242"/>
      <c r="B73" s="248"/>
      <c r="C73" s="249"/>
      <c r="D73" s="249">
        <v>3241</v>
      </c>
      <c r="E73" s="249" t="s">
        <v>216</v>
      </c>
      <c r="F73" s="208">
        <v>2743.3</v>
      </c>
      <c r="G73" s="208"/>
      <c r="H73" s="208"/>
      <c r="I73" s="123">
        <v>11993.77</v>
      </c>
      <c r="J73" s="43"/>
      <c r="K73" s="43"/>
    </row>
    <row r="74" spans="1:11" ht="20.100000000000001" customHeight="1" x14ac:dyDescent="0.25">
      <c r="A74" s="241"/>
      <c r="B74" s="245"/>
      <c r="C74" s="246">
        <v>329</v>
      </c>
      <c r="D74" s="246"/>
      <c r="E74" s="246" t="s">
        <v>88</v>
      </c>
      <c r="F74" s="238">
        <f>SUM(F75:F80)</f>
        <v>10787.090000000002</v>
      </c>
      <c r="G74" s="238"/>
      <c r="H74" s="238"/>
      <c r="I74" s="239">
        <f>SUM(I75:I80)</f>
        <v>13463.369999999999</v>
      </c>
      <c r="J74" s="42">
        <f t="shared" ref="J74:J87" si="3">IFERROR(I74/F74*100,"")</f>
        <v>124.81002754218234</v>
      </c>
      <c r="K74" s="42" t="str">
        <f t="shared" ref="K74:K89" si="4">IFERROR(I74/G74*100,"")</f>
        <v/>
      </c>
    </row>
    <row r="75" spans="1:11" ht="20.100000000000001" customHeight="1" x14ac:dyDescent="0.25">
      <c r="A75" s="242"/>
      <c r="B75" s="248"/>
      <c r="C75" s="249"/>
      <c r="D75" s="249">
        <v>3291</v>
      </c>
      <c r="E75" s="249" t="s">
        <v>83</v>
      </c>
      <c r="F75" s="208">
        <v>0</v>
      </c>
      <c r="G75" s="208"/>
      <c r="H75" s="208"/>
      <c r="I75" s="123">
        <v>1050</v>
      </c>
      <c r="J75" s="43" t="str">
        <f t="shared" si="3"/>
        <v/>
      </c>
      <c r="K75" s="43" t="str">
        <f t="shared" si="4"/>
        <v/>
      </c>
    </row>
    <row r="76" spans="1:11" ht="20.100000000000001" customHeight="1" x14ac:dyDescent="0.25">
      <c r="A76" s="242"/>
      <c r="B76" s="248"/>
      <c r="C76" s="249"/>
      <c r="D76" s="249">
        <v>3293</v>
      </c>
      <c r="E76" s="249" t="s">
        <v>84</v>
      </c>
      <c r="F76" s="208">
        <v>9010.77</v>
      </c>
      <c r="G76" s="208"/>
      <c r="H76" s="208"/>
      <c r="I76" s="123">
        <v>9463.75</v>
      </c>
      <c r="J76" s="43">
        <f t="shared" si="3"/>
        <v>105.0270953536712</v>
      </c>
      <c r="K76" s="43" t="str">
        <f t="shared" si="4"/>
        <v/>
      </c>
    </row>
    <row r="77" spans="1:11" ht="20.100000000000001" customHeight="1" x14ac:dyDescent="0.25">
      <c r="A77" s="242"/>
      <c r="B77" s="248"/>
      <c r="C77" s="249"/>
      <c r="D77" s="249">
        <v>3294</v>
      </c>
      <c r="E77" s="249" t="s">
        <v>85</v>
      </c>
      <c r="F77" s="208">
        <v>35</v>
      </c>
      <c r="G77" s="208"/>
      <c r="H77" s="208"/>
      <c r="I77" s="123">
        <v>40</v>
      </c>
      <c r="J77" s="43">
        <f t="shared" si="3"/>
        <v>114.28571428571428</v>
      </c>
      <c r="K77" s="43" t="str">
        <f t="shared" si="4"/>
        <v/>
      </c>
    </row>
    <row r="78" spans="1:11" ht="20.100000000000001" customHeight="1" x14ac:dyDescent="0.25">
      <c r="A78" s="242"/>
      <c r="B78" s="248"/>
      <c r="C78" s="249"/>
      <c r="D78" s="249">
        <v>3295</v>
      </c>
      <c r="E78" s="249" t="s">
        <v>86</v>
      </c>
      <c r="F78" s="208">
        <v>919.29</v>
      </c>
      <c r="G78" s="208"/>
      <c r="H78" s="208"/>
      <c r="I78" s="123">
        <v>1395.72</v>
      </c>
      <c r="J78" s="43">
        <f t="shared" si="3"/>
        <v>151.82586561368012</v>
      </c>
      <c r="K78" s="43" t="str">
        <f t="shared" si="4"/>
        <v/>
      </c>
    </row>
    <row r="79" spans="1:11" ht="20.100000000000001" customHeight="1" x14ac:dyDescent="0.25">
      <c r="A79" s="242"/>
      <c r="B79" s="248"/>
      <c r="C79" s="249"/>
      <c r="D79" s="249">
        <v>3296</v>
      </c>
      <c r="E79" s="249" t="s">
        <v>87</v>
      </c>
      <c r="F79" s="208">
        <v>0</v>
      </c>
      <c r="G79" s="208"/>
      <c r="H79" s="208"/>
      <c r="I79" s="123">
        <v>0</v>
      </c>
      <c r="J79" s="43" t="str">
        <f t="shared" si="3"/>
        <v/>
      </c>
      <c r="K79" s="43" t="str">
        <f t="shared" si="4"/>
        <v/>
      </c>
    </row>
    <row r="80" spans="1:11" ht="20.100000000000001" customHeight="1" x14ac:dyDescent="0.25">
      <c r="A80" s="242"/>
      <c r="B80" s="248"/>
      <c r="C80" s="249"/>
      <c r="D80" s="249">
        <v>3299</v>
      </c>
      <c r="E80" s="249" t="s">
        <v>88</v>
      </c>
      <c r="F80" s="208">
        <v>822.03</v>
      </c>
      <c r="G80" s="208"/>
      <c r="H80" s="208"/>
      <c r="I80" s="123">
        <v>1513.9</v>
      </c>
      <c r="J80" s="43">
        <f t="shared" si="3"/>
        <v>184.16602800384416</v>
      </c>
      <c r="K80" s="43" t="str">
        <f t="shared" si="4"/>
        <v/>
      </c>
    </row>
    <row r="81" spans="1:11" ht="20.100000000000001" customHeight="1" x14ac:dyDescent="0.25">
      <c r="A81" s="251"/>
      <c r="B81" s="251">
        <v>34</v>
      </c>
      <c r="C81" s="261"/>
      <c r="D81" s="261"/>
      <c r="E81" s="261" t="s">
        <v>71</v>
      </c>
      <c r="F81" s="201">
        <f>F82</f>
        <v>498</v>
      </c>
      <c r="G81" s="201">
        <v>1210</v>
      </c>
      <c r="H81" s="201">
        <v>2020</v>
      </c>
      <c r="I81" s="202">
        <f>I82</f>
        <v>496.3</v>
      </c>
      <c r="J81" s="41">
        <f t="shared" si="3"/>
        <v>99.658634538152612</v>
      </c>
      <c r="K81" s="41">
        <f t="shared" si="4"/>
        <v>41.016528925619831</v>
      </c>
    </row>
    <row r="82" spans="1:11" ht="20.100000000000001" customHeight="1" x14ac:dyDescent="0.25">
      <c r="A82" s="241"/>
      <c r="B82" s="245"/>
      <c r="C82" s="246">
        <v>343</v>
      </c>
      <c r="D82" s="246"/>
      <c r="E82" s="246" t="s">
        <v>91</v>
      </c>
      <c r="F82" s="238">
        <f>SUM(F83:F86)</f>
        <v>498</v>
      </c>
      <c r="G82" s="238"/>
      <c r="H82" s="238"/>
      <c r="I82" s="239">
        <f>SUM(I83:I86)</f>
        <v>496.3</v>
      </c>
      <c r="J82" s="42">
        <f t="shared" si="3"/>
        <v>99.658634538152612</v>
      </c>
      <c r="K82" s="42" t="str">
        <f t="shared" si="4"/>
        <v/>
      </c>
    </row>
    <row r="83" spans="1:11" ht="20.100000000000001" customHeight="1" x14ac:dyDescent="0.25">
      <c r="A83" s="242"/>
      <c r="B83" s="248"/>
      <c r="C83" s="249"/>
      <c r="D83" s="249">
        <v>3431</v>
      </c>
      <c r="E83" s="249" t="s">
        <v>92</v>
      </c>
      <c r="F83" s="208">
        <v>496.87</v>
      </c>
      <c r="G83" s="208"/>
      <c r="H83" s="208"/>
      <c r="I83" s="123">
        <v>496.3</v>
      </c>
      <c r="J83" s="43">
        <f t="shared" si="3"/>
        <v>99.885281864471594</v>
      </c>
      <c r="K83" s="43" t="str">
        <f t="shared" si="4"/>
        <v/>
      </c>
    </row>
    <row r="84" spans="1:11" ht="20.100000000000001" customHeight="1" x14ac:dyDescent="0.25">
      <c r="A84" s="242"/>
      <c r="B84" s="248"/>
      <c r="C84" s="249"/>
      <c r="D84" s="249">
        <v>3432</v>
      </c>
      <c r="E84" s="249" t="s">
        <v>93</v>
      </c>
      <c r="F84" s="208">
        <v>0</v>
      </c>
      <c r="G84" s="208"/>
      <c r="H84" s="208"/>
      <c r="I84" s="123">
        <v>0</v>
      </c>
      <c r="J84" s="43" t="str">
        <f t="shared" si="3"/>
        <v/>
      </c>
      <c r="K84" s="43" t="str">
        <f t="shared" si="4"/>
        <v/>
      </c>
    </row>
    <row r="85" spans="1:11" ht="20.100000000000001" customHeight="1" x14ac:dyDescent="0.25">
      <c r="A85" s="242"/>
      <c r="B85" s="248"/>
      <c r="C85" s="249"/>
      <c r="D85" s="249">
        <v>3433</v>
      </c>
      <c r="E85" s="249" t="s">
        <v>94</v>
      </c>
      <c r="F85" s="208">
        <v>1.1299999999999999</v>
      </c>
      <c r="G85" s="208"/>
      <c r="H85" s="208"/>
      <c r="I85" s="123">
        <v>0</v>
      </c>
      <c r="J85" s="43">
        <f t="shared" si="3"/>
        <v>0</v>
      </c>
      <c r="K85" s="43" t="str">
        <f t="shared" si="4"/>
        <v/>
      </c>
    </row>
    <row r="86" spans="1:11" ht="20.100000000000001" customHeight="1" x14ac:dyDescent="0.25">
      <c r="A86" s="242"/>
      <c r="B86" s="248"/>
      <c r="C86" s="249"/>
      <c r="D86" s="249">
        <v>3434</v>
      </c>
      <c r="E86" s="249" t="s">
        <v>95</v>
      </c>
      <c r="F86" s="208">
        <v>0</v>
      </c>
      <c r="G86" s="208"/>
      <c r="H86" s="208"/>
      <c r="I86" s="123">
        <v>0</v>
      </c>
      <c r="J86" s="43" t="str">
        <f t="shared" si="3"/>
        <v/>
      </c>
      <c r="K86" s="43" t="str">
        <f t="shared" si="4"/>
        <v/>
      </c>
    </row>
    <row r="87" spans="1:11" ht="20.100000000000001" customHeight="1" x14ac:dyDescent="0.25">
      <c r="A87" s="251"/>
      <c r="B87" s="251">
        <v>37</v>
      </c>
      <c r="C87" s="261"/>
      <c r="D87" s="261"/>
      <c r="E87" s="261" t="s">
        <v>96</v>
      </c>
      <c r="F87" s="201">
        <f>F88</f>
        <v>0</v>
      </c>
      <c r="G87" s="201">
        <v>0</v>
      </c>
      <c r="H87" s="201">
        <v>0</v>
      </c>
      <c r="I87" s="202">
        <f>I88</f>
        <v>0</v>
      </c>
      <c r="J87" s="41" t="str">
        <f t="shared" si="3"/>
        <v/>
      </c>
      <c r="K87" s="41" t="str">
        <f t="shared" si="4"/>
        <v/>
      </c>
    </row>
    <row r="88" spans="1:11" ht="20.100000000000001" customHeight="1" x14ac:dyDescent="0.25">
      <c r="A88" s="241"/>
      <c r="B88" s="245"/>
      <c r="C88" s="246">
        <v>372</v>
      </c>
      <c r="D88" s="246"/>
      <c r="E88" s="246" t="s">
        <v>97</v>
      </c>
      <c r="F88" s="238">
        <f>SUM(F89:F89)</f>
        <v>0</v>
      </c>
      <c r="G88" s="238"/>
      <c r="H88" s="238"/>
      <c r="I88" s="239">
        <f>SUM(I89:I89)</f>
        <v>0</v>
      </c>
      <c r="J88" s="42"/>
      <c r="K88" s="42" t="str">
        <f t="shared" si="4"/>
        <v/>
      </c>
    </row>
    <row r="89" spans="1:11" ht="20.100000000000001" customHeight="1" x14ac:dyDescent="0.25">
      <c r="A89" s="242"/>
      <c r="B89" s="248"/>
      <c r="C89" s="249"/>
      <c r="D89" s="249">
        <v>3722</v>
      </c>
      <c r="E89" s="249" t="s">
        <v>98</v>
      </c>
      <c r="F89" s="208">
        <v>0</v>
      </c>
      <c r="G89" s="208"/>
      <c r="H89" s="208"/>
      <c r="I89" s="123">
        <v>0</v>
      </c>
      <c r="J89" s="43"/>
      <c r="K89" s="43" t="str">
        <f t="shared" si="4"/>
        <v/>
      </c>
    </row>
    <row r="90" spans="1:11" ht="20.100000000000001" customHeight="1" x14ac:dyDescent="0.25">
      <c r="A90" s="251"/>
      <c r="B90" s="251">
        <v>38</v>
      </c>
      <c r="C90" s="261"/>
      <c r="D90" s="261"/>
      <c r="E90" s="261" t="s">
        <v>99</v>
      </c>
      <c r="F90" s="201">
        <f>F91</f>
        <v>1852.93</v>
      </c>
      <c r="G90" s="201">
        <v>1818</v>
      </c>
      <c r="H90" s="201">
        <v>1818</v>
      </c>
      <c r="I90" s="202">
        <f>I91</f>
        <v>1816.95</v>
      </c>
      <c r="J90" s="41">
        <f>IFERROR(I90/F90*100,"")</f>
        <v>98.058210509841174</v>
      </c>
      <c r="K90" s="41">
        <f>SUM(I90/H90)*100</f>
        <v>99.942244224422453</v>
      </c>
    </row>
    <row r="91" spans="1:11" ht="20.100000000000001" customHeight="1" x14ac:dyDescent="0.25">
      <c r="A91" s="241"/>
      <c r="B91" s="245"/>
      <c r="C91" s="246">
        <v>381</v>
      </c>
      <c r="D91" s="246"/>
      <c r="E91" s="246" t="s">
        <v>37</v>
      </c>
      <c r="F91" s="238">
        <f>F92</f>
        <v>1852.93</v>
      </c>
      <c r="G91" s="238">
        <v>1818</v>
      </c>
      <c r="H91" s="238">
        <v>1818</v>
      </c>
      <c r="I91" s="239">
        <f>I92</f>
        <v>1816.95</v>
      </c>
      <c r="J91" s="42"/>
      <c r="K91" s="42">
        <f>IFERROR(I91/G91*100,"")</f>
        <v>99.942244224422453</v>
      </c>
    </row>
    <row r="92" spans="1:11" ht="20.100000000000001" customHeight="1" x14ac:dyDescent="0.25">
      <c r="A92" s="242"/>
      <c r="B92" s="248"/>
      <c r="C92" s="249"/>
      <c r="D92" s="249">
        <v>3812</v>
      </c>
      <c r="E92" s="249" t="s">
        <v>100</v>
      </c>
      <c r="F92" s="208">
        <v>1852.93</v>
      </c>
      <c r="G92" s="208"/>
      <c r="H92" s="208"/>
      <c r="I92" s="123">
        <v>1816.95</v>
      </c>
      <c r="J92" s="43"/>
      <c r="K92" s="43" t="str">
        <f>IFERROR(I92/G92*100,"")</f>
        <v/>
      </c>
    </row>
    <row r="93" spans="1:11" ht="20.100000000000001" customHeight="1" x14ac:dyDescent="0.25">
      <c r="A93" s="262">
        <v>4</v>
      </c>
      <c r="B93" s="263"/>
      <c r="C93" s="263"/>
      <c r="D93" s="263"/>
      <c r="E93" s="264" t="s">
        <v>5</v>
      </c>
      <c r="F93" s="206">
        <f>F94</f>
        <v>40.01</v>
      </c>
      <c r="G93" s="206">
        <f>G94</f>
        <v>3100</v>
      </c>
      <c r="H93" s="206">
        <f>SUM(H94)</f>
        <v>9631.83</v>
      </c>
      <c r="I93" s="111">
        <f>I94</f>
        <v>1899.92</v>
      </c>
      <c r="J93" s="98">
        <f>IFERROR(I93/F93*100,"")</f>
        <v>4748.6128467883036</v>
      </c>
      <c r="K93" s="98">
        <f>IFERROR(I93/G93*100,"")</f>
        <v>61.287741935483872</v>
      </c>
    </row>
    <row r="94" spans="1:11" ht="20.100000000000001" customHeight="1" x14ac:dyDescent="0.25">
      <c r="A94" s="200"/>
      <c r="B94" s="200">
        <v>42</v>
      </c>
      <c r="C94" s="200"/>
      <c r="D94" s="200"/>
      <c r="E94" s="265" t="s">
        <v>58</v>
      </c>
      <c r="F94" s="201">
        <f>F95+F100</f>
        <v>40.01</v>
      </c>
      <c r="G94" s="201">
        <v>3100</v>
      </c>
      <c r="H94" s="266">
        <v>9631.83</v>
      </c>
      <c r="I94" s="202">
        <f>SUM(I95+I100)</f>
        <v>1899.92</v>
      </c>
      <c r="J94" s="41"/>
      <c r="K94" s="41"/>
    </row>
    <row r="95" spans="1:11" ht="20.100000000000001" customHeight="1" x14ac:dyDescent="0.25">
      <c r="A95" s="247"/>
      <c r="B95" s="247"/>
      <c r="C95" s="241">
        <v>422</v>
      </c>
      <c r="D95" s="241"/>
      <c r="E95" s="241" t="s">
        <v>59</v>
      </c>
      <c r="F95" s="238">
        <f>SUM(F98:F99)</f>
        <v>0</v>
      </c>
      <c r="G95" s="238"/>
      <c r="H95" s="267"/>
      <c r="I95" s="239">
        <f>SUM(I96:I99)</f>
        <v>1875</v>
      </c>
      <c r="J95" s="42"/>
      <c r="K95" s="42" t="str">
        <f>IFERROR(I95/G95*100,"")</f>
        <v/>
      </c>
    </row>
    <row r="96" spans="1:11" ht="20.100000000000001" customHeight="1" x14ac:dyDescent="0.25">
      <c r="A96" s="250"/>
      <c r="B96" s="250"/>
      <c r="C96" s="242"/>
      <c r="D96" s="242">
        <v>4221</v>
      </c>
      <c r="E96" s="242" t="s">
        <v>217</v>
      </c>
      <c r="F96" s="208">
        <v>0</v>
      </c>
      <c r="G96" s="208"/>
      <c r="H96" s="212"/>
      <c r="I96" s="209">
        <v>0</v>
      </c>
      <c r="J96" s="106"/>
      <c r="K96" s="106"/>
    </row>
    <row r="97" spans="1:11" ht="20.100000000000001" customHeight="1" x14ac:dyDescent="0.25">
      <c r="A97" s="250"/>
      <c r="B97" s="250"/>
      <c r="C97" s="242"/>
      <c r="D97" s="242">
        <v>4222</v>
      </c>
      <c r="E97" s="242" t="s">
        <v>295</v>
      </c>
      <c r="F97" s="208">
        <v>0</v>
      </c>
      <c r="G97" s="208"/>
      <c r="H97" s="212"/>
      <c r="I97" s="209">
        <v>1875</v>
      </c>
      <c r="J97" s="106"/>
      <c r="K97" s="106"/>
    </row>
    <row r="98" spans="1:11" ht="20.100000000000001" customHeight="1" x14ac:dyDescent="0.25">
      <c r="A98" s="250"/>
      <c r="B98" s="250"/>
      <c r="C98" s="242"/>
      <c r="D98" s="242">
        <v>4225</v>
      </c>
      <c r="E98" s="242" t="s">
        <v>213</v>
      </c>
      <c r="F98" s="208">
        <v>0</v>
      </c>
      <c r="G98" s="208"/>
      <c r="H98" s="212"/>
      <c r="I98" s="123">
        <v>0</v>
      </c>
      <c r="J98" s="43"/>
      <c r="K98" s="43" t="str">
        <f>IFERROR(I98/G98*100,"")</f>
        <v/>
      </c>
    </row>
    <row r="99" spans="1:11" ht="20.100000000000001" customHeight="1" x14ac:dyDescent="0.25">
      <c r="A99" s="250"/>
      <c r="B99" s="250"/>
      <c r="C99" s="242"/>
      <c r="D99" s="242">
        <v>4227</v>
      </c>
      <c r="E99" s="242" t="s">
        <v>214</v>
      </c>
      <c r="F99" s="208">
        <v>0</v>
      </c>
      <c r="G99" s="208"/>
      <c r="H99" s="212"/>
      <c r="I99" s="123">
        <v>0</v>
      </c>
      <c r="J99" s="43"/>
      <c r="K99" s="43"/>
    </row>
    <row r="100" spans="1:11" ht="20.100000000000001" customHeight="1" x14ac:dyDescent="0.25">
      <c r="A100" s="247"/>
      <c r="B100" s="247"/>
      <c r="C100" s="241">
        <v>424</v>
      </c>
      <c r="D100" s="241"/>
      <c r="E100" s="241" t="s">
        <v>60</v>
      </c>
      <c r="F100" s="238">
        <f>SUM(F101:F101)</f>
        <v>40.01</v>
      </c>
      <c r="G100" s="238"/>
      <c r="H100" s="267"/>
      <c r="I100" s="239">
        <f>SUM(I101)</f>
        <v>24.92</v>
      </c>
      <c r="J100" s="42"/>
      <c r="K100" s="42" t="str">
        <f>IFERROR(I100/G100*100,"")</f>
        <v/>
      </c>
    </row>
    <row r="101" spans="1:11" ht="20.100000000000001" customHeight="1" x14ac:dyDescent="0.25">
      <c r="A101" s="250"/>
      <c r="B101" s="250"/>
      <c r="C101" s="242"/>
      <c r="D101" s="242">
        <v>4241</v>
      </c>
      <c r="E101" s="242" t="s">
        <v>57</v>
      </c>
      <c r="F101" s="208">
        <v>40.01</v>
      </c>
      <c r="G101" s="208"/>
      <c r="H101" s="212"/>
      <c r="I101" s="123">
        <v>24.92</v>
      </c>
      <c r="J101" s="43"/>
      <c r="K101" s="43" t="str">
        <f>IFERROR(I101/G101*100,"")</f>
        <v/>
      </c>
    </row>
  </sheetData>
  <mergeCells count="6">
    <mergeCell ref="A2:K2"/>
    <mergeCell ref="A39:E39"/>
    <mergeCell ref="A40:E40"/>
    <mergeCell ref="A6:E6"/>
    <mergeCell ref="A7:E7"/>
    <mergeCell ref="A4:K4"/>
  </mergeCells>
  <pageMargins left="0.7" right="0.7" top="0.75" bottom="0.75" header="0.3" footer="0.3"/>
  <pageSetup paperSize="9" scale="46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12"/>
  <sheetViews>
    <sheetView topLeftCell="D1" workbookViewId="0">
      <selection activeCell="E19" sqref="E19"/>
    </sheetView>
  </sheetViews>
  <sheetFormatPr defaultColWidth="8.85546875" defaultRowHeight="15" x14ac:dyDescent="0.25"/>
  <cols>
    <col min="1" max="2" width="5.42578125" bestFit="1" customWidth="1"/>
    <col min="3" max="3" width="43.5703125" customWidth="1"/>
    <col min="4" max="5" width="19.42578125" customWidth="1"/>
    <col min="6" max="6" width="18.85546875" customWidth="1"/>
    <col min="7" max="7" width="19.28515625" customWidth="1"/>
    <col min="8" max="8" width="11.42578125" customWidth="1"/>
    <col min="9" max="9" width="12" customWidth="1"/>
    <col min="10" max="10" width="8.85546875" style="30" customWidth="1"/>
    <col min="11" max="11" width="14.42578125" style="30" customWidth="1"/>
    <col min="12" max="12" width="8.85546875" style="30" customWidth="1"/>
    <col min="13" max="16384" width="8.85546875" style="30"/>
  </cols>
  <sheetData>
    <row r="1" spans="1:9" ht="21" x14ac:dyDescent="0.35">
      <c r="A1" s="39" t="s">
        <v>108</v>
      </c>
    </row>
    <row r="2" spans="1:9" ht="18" x14ac:dyDescent="0.25">
      <c r="A2" s="1"/>
      <c r="B2" s="1"/>
      <c r="C2" s="1"/>
      <c r="D2" s="1"/>
      <c r="E2" s="1"/>
      <c r="F2" s="1"/>
      <c r="G2" s="2"/>
      <c r="H2" s="2"/>
    </row>
    <row r="3" spans="1:9" ht="15.75" customHeight="1" x14ac:dyDescent="0.25">
      <c r="A3" s="293" t="s">
        <v>252</v>
      </c>
      <c r="B3" s="293"/>
      <c r="C3" s="293"/>
      <c r="D3" s="293"/>
      <c r="E3" s="293"/>
      <c r="F3" s="293"/>
      <c r="G3" s="293"/>
      <c r="H3" s="293"/>
      <c r="I3" s="293"/>
    </row>
    <row r="4" spans="1:9" ht="18" x14ac:dyDescent="0.25">
      <c r="A4" s="1"/>
      <c r="B4" s="1"/>
      <c r="C4" s="1"/>
      <c r="D4" s="1"/>
      <c r="E4" s="1"/>
      <c r="F4" s="1"/>
      <c r="G4" s="2"/>
      <c r="H4" s="2"/>
    </row>
    <row r="5" spans="1:9" ht="37.5" customHeight="1" x14ac:dyDescent="0.25">
      <c r="A5" s="308" t="s">
        <v>6</v>
      </c>
      <c r="B5" s="308"/>
      <c r="C5" s="309"/>
      <c r="D5" s="20" t="s">
        <v>291</v>
      </c>
      <c r="E5" s="20" t="s">
        <v>270</v>
      </c>
      <c r="F5" s="20" t="s">
        <v>276</v>
      </c>
      <c r="G5" s="20" t="s">
        <v>277</v>
      </c>
      <c r="H5" s="20" t="s">
        <v>10</v>
      </c>
      <c r="I5" s="20" t="s">
        <v>10</v>
      </c>
    </row>
    <row r="6" spans="1:9" s="31" customFormat="1" ht="10.5" customHeight="1" x14ac:dyDescent="0.2">
      <c r="A6" s="311"/>
      <c r="B6" s="311"/>
      <c r="C6" s="312"/>
      <c r="D6" s="14">
        <v>2</v>
      </c>
      <c r="E6" s="14">
        <v>3</v>
      </c>
      <c r="F6" s="14">
        <v>4</v>
      </c>
      <c r="G6" s="14">
        <v>5</v>
      </c>
      <c r="H6" s="14" t="s">
        <v>12</v>
      </c>
      <c r="I6" s="14" t="s">
        <v>13</v>
      </c>
    </row>
    <row r="7" spans="1:9" ht="20.100000000000001" customHeight="1" x14ac:dyDescent="0.25">
      <c r="A7" s="99"/>
      <c r="B7" s="99"/>
      <c r="C7" s="99" t="s">
        <v>23</v>
      </c>
      <c r="D7" s="225">
        <f>SUM(D8+D11+D14+D17+D20+D22+D25+D28)</f>
        <v>949912.42</v>
      </c>
      <c r="E7" s="225">
        <f>SUM(E8+E11+E14+E17+E20+E22+E25+E28)</f>
        <v>2282551.4899999998</v>
      </c>
      <c r="F7" s="225">
        <f>SUM(F8+F11+F14+F17+F22+F25+F28+F31)</f>
        <v>2337591.5300000003</v>
      </c>
      <c r="G7" s="225">
        <f>SUM(G8+G11+G14+G17+G22+G25+G28+G31)</f>
        <v>1001718.96</v>
      </c>
      <c r="H7" s="127">
        <f t="shared" ref="H7:H15" si="0">IFERROR(G7/D7*100,"")</f>
        <v>105.45382278505211</v>
      </c>
      <c r="I7" s="100">
        <f t="shared" ref="I7:I15" si="1">IFERROR(G7/E7*100,"")</f>
        <v>43.885930476862981</v>
      </c>
    </row>
    <row r="8" spans="1:9" ht="20.100000000000001" customHeight="1" x14ac:dyDescent="0.25">
      <c r="A8" s="96"/>
      <c r="B8" s="96"/>
      <c r="C8" s="96" t="s">
        <v>70</v>
      </c>
      <c r="D8" s="206">
        <f t="shared" ref="D8:G9" si="2">D9</f>
        <v>3415.37</v>
      </c>
      <c r="E8" s="226">
        <f t="shared" si="2"/>
        <v>0</v>
      </c>
      <c r="F8" s="226">
        <f t="shared" si="2"/>
        <v>0</v>
      </c>
      <c r="G8" s="111">
        <f t="shared" si="2"/>
        <v>0</v>
      </c>
      <c r="H8" s="119">
        <f t="shared" si="0"/>
        <v>0</v>
      </c>
      <c r="I8" s="98" t="str">
        <f t="shared" si="1"/>
        <v/>
      </c>
    </row>
    <row r="9" spans="1:9" ht="20.100000000000001" customHeight="1" x14ac:dyDescent="0.25">
      <c r="A9" s="101">
        <v>6</v>
      </c>
      <c r="B9" s="101"/>
      <c r="C9" s="101" t="s">
        <v>2</v>
      </c>
      <c r="D9" s="217">
        <f t="shared" si="2"/>
        <v>3415.37</v>
      </c>
      <c r="E9" s="227">
        <f t="shared" si="2"/>
        <v>0</v>
      </c>
      <c r="F9" s="227">
        <f t="shared" si="2"/>
        <v>0</v>
      </c>
      <c r="G9" s="227">
        <f t="shared" si="2"/>
        <v>0</v>
      </c>
      <c r="H9" s="128">
        <f t="shared" si="0"/>
        <v>0</v>
      </c>
      <c r="I9" s="102" t="str">
        <f t="shared" si="1"/>
        <v/>
      </c>
    </row>
    <row r="10" spans="1:9" ht="20.100000000000001" customHeight="1" x14ac:dyDescent="0.25">
      <c r="A10" s="7"/>
      <c r="B10" s="7">
        <v>67</v>
      </c>
      <c r="C10" s="7" t="s">
        <v>103</v>
      </c>
      <c r="D10" s="208">
        <v>3415.37</v>
      </c>
      <c r="E10" s="208">
        <v>0</v>
      </c>
      <c r="F10" s="208">
        <v>0</v>
      </c>
      <c r="G10" s="209">
        <v>0</v>
      </c>
      <c r="H10" s="53">
        <f t="shared" si="0"/>
        <v>0</v>
      </c>
      <c r="I10" s="53" t="str">
        <f t="shared" si="1"/>
        <v/>
      </c>
    </row>
    <row r="11" spans="1:9" ht="20.100000000000001" customHeight="1" x14ac:dyDescent="0.25">
      <c r="A11" s="96"/>
      <c r="B11" s="96"/>
      <c r="C11" s="96" t="s">
        <v>72</v>
      </c>
      <c r="D11" s="206">
        <f>+D12</f>
        <v>0.02</v>
      </c>
      <c r="E11" s="206">
        <f>+E12</f>
        <v>20</v>
      </c>
      <c r="F11" s="206">
        <f>+F12</f>
        <v>20</v>
      </c>
      <c r="G11" s="206">
        <f>+G12</f>
        <v>0.05</v>
      </c>
      <c r="H11" s="119">
        <f t="shared" si="0"/>
        <v>250</v>
      </c>
      <c r="I11" s="98">
        <f t="shared" si="1"/>
        <v>0.25</v>
      </c>
    </row>
    <row r="12" spans="1:9" ht="20.100000000000001" customHeight="1" x14ac:dyDescent="0.25">
      <c r="A12" s="101">
        <v>6</v>
      </c>
      <c r="B12" s="101"/>
      <c r="C12" s="101" t="s">
        <v>2</v>
      </c>
      <c r="D12" s="217">
        <f>SUM(D13)</f>
        <v>0.02</v>
      </c>
      <c r="E12" s="217">
        <f>SUM(E13)</f>
        <v>20</v>
      </c>
      <c r="F12" s="217">
        <f>SUM(F13)</f>
        <v>20</v>
      </c>
      <c r="G12" s="217">
        <f>SUM(G13)</f>
        <v>0.05</v>
      </c>
      <c r="H12" s="128">
        <f t="shared" si="0"/>
        <v>250</v>
      </c>
      <c r="I12" s="102">
        <f t="shared" si="1"/>
        <v>0.25</v>
      </c>
    </row>
    <row r="13" spans="1:9" ht="20.100000000000001" customHeight="1" x14ac:dyDescent="0.25">
      <c r="A13" s="6"/>
      <c r="B13" s="6">
        <v>64</v>
      </c>
      <c r="C13" s="6" t="s">
        <v>79</v>
      </c>
      <c r="D13" s="208">
        <v>0.02</v>
      </c>
      <c r="E13" s="208">
        <v>20</v>
      </c>
      <c r="F13" s="208">
        <v>20</v>
      </c>
      <c r="G13" s="209">
        <v>0.05</v>
      </c>
      <c r="H13" s="53">
        <f t="shared" si="0"/>
        <v>250</v>
      </c>
      <c r="I13" s="53">
        <f t="shared" si="1"/>
        <v>0.25</v>
      </c>
    </row>
    <row r="14" spans="1:9" ht="27.75" customHeight="1" x14ac:dyDescent="0.25">
      <c r="A14" s="96"/>
      <c r="B14" s="96"/>
      <c r="C14" s="105" t="s">
        <v>117</v>
      </c>
      <c r="D14" s="206">
        <f>+D15</f>
        <v>49703.34</v>
      </c>
      <c r="E14" s="206">
        <f>+E15</f>
        <v>107687.34</v>
      </c>
      <c r="F14" s="206">
        <f>+F15</f>
        <v>112513.17</v>
      </c>
      <c r="G14" s="206">
        <f>+G15</f>
        <v>55306.87</v>
      </c>
      <c r="H14" s="119">
        <f t="shared" si="0"/>
        <v>111.27395060372203</v>
      </c>
      <c r="I14" s="98">
        <f t="shared" si="1"/>
        <v>51.35874839140795</v>
      </c>
    </row>
    <row r="15" spans="1:9" ht="20.100000000000001" customHeight="1" x14ac:dyDescent="0.25">
      <c r="A15" s="101">
        <v>6</v>
      </c>
      <c r="B15" s="101"/>
      <c r="C15" s="101" t="s">
        <v>2</v>
      </c>
      <c r="D15" s="217">
        <f>SUM(D16)</f>
        <v>49703.34</v>
      </c>
      <c r="E15" s="217">
        <f>SUM(E16)</f>
        <v>107687.34</v>
      </c>
      <c r="F15" s="217">
        <f>SUM(F16)</f>
        <v>112513.17</v>
      </c>
      <c r="G15" s="217">
        <f>SUM(G16)</f>
        <v>55306.87</v>
      </c>
      <c r="H15" s="128">
        <f t="shared" si="0"/>
        <v>111.27395060372203</v>
      </c>
      <c r="I15" s="102">
        <f t="shared" si="1"/>
        <v>51.35874839140795</v>
      </c>
    </row>
    <row r="16" spans="1:9" ht="20.100000000000001" customHeight="1" x14ac:dyDescent="0.25">
      <c r="A16" s="6"/>
      <c r="B16" s="6">
        <v>67</v>
      </c>
      <c r="C16" s="7" t="s">
        <v>103</v>
      </c>
      <c r="D16" s="208">
        <v>49703.34</v>
      </c>
      <c r="E16" s="208">
        <v>107687.34</v>
      </c>
      <c r="F16" s="208">
        <v>112513.17</v>
      </c>
      <c r="G16" s="209">
        <v>55306.87</v>
      </c>
      <c r="H16" s="53"/>
      <c r="I16" s="53"/>
    </row>
    <row r="17" spans="1:9" ht="20.100000000000001" customHeight="1" x14ac:dyDescent="0.25">
      <c r="A17" s="96"/>
      <c r="B17" s="96"/>
      <c r="C17" s="105" t="s">
        <v>75</v>
      </c>
      <c r="D17" s="206">
        <f>+D18</f>
        <v>15923.91</v>
      </c>
      <c r="E17" s="206">
        <f>+E18</f>
        <v>24000</v>
      </c>
      <c r="F17" s="206">
        <f>+F18</f>
        <v>26612.05</v>
      </c>
      <c r="G17" s="206">
        <f>+G18</f>
        <v>17392.03</v>
      </c>
      <c r="H17" s="119">
        <f>IFERROR(G17/D17*100,"")</f>
        <v>109.21959493616831</v>
      </c>
      <c r="I17" s="98">
        <f>IFERROR(G17/E17*100,"")</f>
        <v>72.466791666666666</v>
      </c>
    </row>
    <row r="18" spans="1:9" ht="20.100000000000001" customHeight="1" x14ac:dyDescent="0.25">
      <c r="A18" s="4">
        <v>6</v>
      </c>
      <c r="B18" s="4"/>
      <c r="C18" s="4" t="s">
        <v>2</v>
      </c>
      <c r="D18" s="228">
        <f>SUM(D19)</f>
        <v>15923.91</v>
      </c>
      <c r="E18" s="228">
        <f>SUM(E19)</f>
        <v>24000</v>
      </c>
      <c r="F18" s="228">
        <f>SUM(F19)</f>
        <v>26612.05</v>
      </c>
      <c r="G18" s="228">
        <f>SUM(G19)</f>
        <v>17392.03</v>
      </c>
      <c r="H18" s="129">
        <f>IFERROR(G18/D18*100,"")</f>
        <v>109.21959493616831</v>
      </c>
      <c r="I18" s="56">
        <f>IFERROR(G18/E18*100,"")</f>
        <v>72.466791666666666</v>
      </c>
    </row>
    <row r="19" spans="1:9" ht="27.75" customHeight="1" x14ac:dyDescent="0.25">
      <c r="A19" s="6"/>
      <c r="B19" s="6">
        <v>65</v>
      </c>
      <c r="C19" s="17" t="s">
        <v>80</v>
      </c>
      <c r="D19" s="208">
        <v>15923.91</v>
      </c>
      <c r="E19" s="208">
        <v>24000</v>
      </c>
      <c r="F19" s="208">
        <v>26612.05</v>
      </c>
      <c r="G19" s="209">
        <v>17392.03</v>
      </c>
      <c r="H19" s="53">
        <f>IFERROR(G19/D19*100,"")</f>
        <v>109.21959493616831</v>
      </c>
      <c r="I19" s="53">
        <f>IFERROR(G19/E19*100,"")</f>
        <v>72.466791666666666</v>
      </c>
    </row>
    <row r="20" spans="1:9" ht="23.25" customHeight="1" x14ac:dyDescent="0.25">
      <c r="A20" s="96"/>
      <c r="B20" s="96"/>
      <c r="C20" s="96" t="s">
        <v>118</v>
      </c>
      <c r="D20" s="206">
        <f>+D21</f>
        <v>0</v>
      </c>
      <c r="E20" s="206">
        <f>+E21</f>
        <v>0</v>
      </c>
      <c r="F20" s="206">
        <f>+F21</f>
        <v>0</v>
      </c>
      <c r="G20" s="206">
        <f>+G21</f>
        <v>0</v>
      </c>
      <c r="H20" s="119" t="str">
        <f>IFERROR(G20/D20*100,"")</f>
        <v/>
      </c>
      <c r="I20" s="98" t="str">
        <f>IFERROR(G20/E20*100,"")</f>
        <v/>
      </c>
    </row>
    <row r="21" spans="1:9" ht="20.100000000000001" customHeight="1" x14ac:dyDescent="0.25">
      <c r="A21" s="6"/>
      <c r="B21" s="7">
        <v>63</v>
      </c>
      <c r="C21" s="7" t="s">
        <v>119</v>
      </c>
      <c r="D21" s="208">
        <v>0</v>
      </c>
      <c r="E21" s="208">
        <v>0</v>
      </c>
      <c r="F21" s="208">
        <v>0</v>
      </c>
      <c r="G21" s="209"/>
      <c r="H21" s="53"/>
      <c r="I21" s="53"/>
    </row>
    <row r="22" spans="1:9" ht="20.100000000000001" customHeight="1" x14ac:dyDescent="0.25">
      <c r="A22" s="96"/>
      <c r="B22" s="96"/>
      <c r="C22" s="96" t="s">
        <v>77</v>
      </c>
      <c r="D22" s="206">
        <f>+D23</f>
        <v>868433.78</v>
      </c>
      <c r="E22" s="206">
        <f>+E23</f>
        <v>2089074.15</v>
      </c>
      <c r="F22" s="206">
        <f>+F23</f>
        <v>2119643.5699999998</v>
      </c>
      <c r="G22" s="206">
        <f>+G23</f>
        <v>911845.73</v>
      </c>
      <c r="H22" s="119">
        <f t="shared" ref="H22:H30" si="3">IFERROR(G22/D22*100,"")</f>
        <v>104.99887855582955</v>
      </c>
      <c r="I22" s="98">
        <f t="shared" ref="I22:I30" si="4">IFERROR(G22/E22*100,"")</f>
        <v>43.648318083874621</v>
      </c>
    </row>
    <row r="23" spans="1:9" ht="20.100000000000001" customHeight="1" x14ac:dyDescent="0.25">
      <c r="A23" s="101">
        <v>6</v>
      </c>
      <c r="B23" s="101"/>
      <c r="C23" s="101" t="s">
        <v>2</v>
      </c>
      <c r="D23" s="217">
        <f>SUM(D24:D24)</f>
        <v>868433.78</v>
      </c>
      <c r="E23" s="217">
        <f>SUM(E24:E24)</f>
        <v>2089074.15</v>
      </c>
      <c r="F23" s="217">
        <f>SUM(F24:F24)</f>
        <v>2119643.5699999998</v>
      </c>
      <c r="G23" s="217">
        <f>SUM(G24:G24)</f>
        <v>911845.73</v>
      </c>
      <c r="H23" s="128">
        <f t="shared" si="3"/>
        <v>104.99887855582955</v>
      </c>
      <c r="I23" s="102">
        <f t="shared" si="4"/>
        <v>43.648318083874621</v>
      </c>
    </row>
    <row r="24" spans="1:9" ht="25.5" customHeight="1" x14ac:dyDescent="0.25">
      <c r="A24" s="7"/>
      <c r="B24" s="7">
        <v>63</v>
      </c>
      <c r="C24" s="7" t="s">
        <v>14</v>
      </c>
      <c r="D24" s="208">
        <v>868433.78</v>
      </c>
      <c r="E24" s="208">
        <v>2089074.15</v>
      </c>
      <c r="F24" s="208">
        <v>2119643.5699999998</v>
      </c>
      <c r="G24" s="209">
        <v>911845.73</v>
      </c>
      <c r="H24" s="53">
        <f t="shared" si="3"/>
        <v>104.99887855582955</v>
      </c>
      <c r="I24" s="53">
        <f t="shared" si="4"/>
        <v>43.648318083874621</v>
      </c>
    </row>
    <row r="25" spans="1:9" ht="20.100000000000001" customHeight="1" x14ac:dyDescent="0.25">
      <c r="A25" s="96"/>
      <c r="B25" s="96"/>
      <c r="C25" s="96" t="s">
        <v>105</v>
      </c>
      <c r="D25" s="206">
        <f>+D26</f>
        <v>4736</v>
      </c>
      <c r="E25" s="206">
        <f>+E26</f>
        <v>48000</v>
      </c>
      <c r="F25" s="206">
        <f>+F26</f>
        <v>48000</v>
      </c>
      <c r="G25" s="206">
        <f>+G26</f>
        <v>10134.280000000001</v>
      </c>
      <c r="H25" s="119">
        <f t="shared" si="3"/>
        <v>213.98395270270271</v>
      </c>
      <c r="I25" s="98">
        <f t="shared" si="4"/>
        <v>21.113083333333336</v>
      </c>
    </row>
    <row r="26" spans="1:9" ht="20.100000000000001" customHeight="1" x14ac:dyDescent="0.25">
      <c r="A26" s="101">
        <v>6</v>
      </c>
      <c r="B26" s="101"/>
      <c r="C26" s="101" t="s">
        <v>2</v>
      </c>
      <c r="D26" s="217">
        <f>SUM(D27:D27)</f>
        <v>4736</v>
      </c>
      <c r="E26" s="217">
        <f>SUM(E27:E27)</f>
        <v>48000</v>
      </c>
      <c r="F26" s="217">
        <f>SUM(F27:F27)</f>
        <v>48000</v>
      </c>
      <c r="G26" s="217">
        <f>SUM(G27:G27)</f>
        <v>10134.280000000001</v>
      </c>
      <c r="H26" s="128">
        <f t="shared" si="3"/>
        <v>213.98395270270271</v>
      </c>
      <c r="I26" s="102">
        <f t="shared" si="4"/>
        <v>21.113083333333336</v>
      </c>
    </row>
    <row r="27" spans="1:9" ht="26.25" customHeight="1" x14ac:dyDescent="0.25">
      <c r="A27" s="7"/>
      <c r="B27" s="7">
        <v>63</v>
      </c>
      <c r="C27" s="7" t="s">
        <v>14</v>
      </c>
      <c r="D27" s="208">
        <v>4736</v>
      </c>
      <c r="E27" s="208">
        <v>48000</v>
      </c>
      <c r="F27" s="208">
        <v>48000</v>
      </c>
      <c r="G27" s="209">
        <v>10134.280000000001</v>
      </c>
      <c r="H27" s="53">
        <f t="shared" si="3"/>
        <v>213.98395270270271</v>
      </c>
      <c r="I27" s="53">
        <f t="shared" si="4"/>
        <v>21.113083333333336</v>
      </c>
    </row>
    <row r="28" spans="1:9" ht="20.100000000000001" customHeight="1" x14ac:dyDescent="0.25">
      <c r="A28" s="96"/>
      <c r="B28" s="96"/>
      <c r="C28" s="96" t="s">
        <v>78</v>
      </c>
      <c r="D28" s="206">
        <f>+D29</f>
        <v>7700</v>
      </c>
      <c r="E28" s="206">
        <f>+E29</f>
        <v>13770</v>
      </c>
      <c r="F28" s="206">
        <f>+F29</f>
        <v>13770</v>
      </c>
      <c r="G28" s="206">
        <f>+G29</f>
        <v>7040</v>
      </c>
      <c r="H28" s="119">
        <f t="shared" si="3"/>
        <v>91.428571428571431</v>
      </c>
      <c r="I28" s="98">
        <f t="shared" si="4"/>
        <v>51.125635439360927</v>
      </c>
    </row>
    <row r="29" spans="1:9" ht="20.100000000000001" customHeight="1" x14ac:dyDescent="0.25">
      <c r="A29" s="101">
        <v>6</v>
      </c>
      <c r="B29" s="101"/>
      <c r="C29" s="101" t="s">
        <v>2</v>
      </c>
      <c r="D29" s="217">
        <f>SUM(D30)</f>
        <v>7700</v>
      </c>
      <c r="E29" s="217">
        <f>SUM(E30)</f>
        <v>13770</v>
      </c>
      <c r="F29" s="217">
        <f>SUM(F30)</f>
        <v>13770</v>
      </c>
      <c r="G29" s="217">
        <f>SUM(G30)</f>
        <v>7040</v>
      </c>
      <c r="H29" s="128">
        <f t="shared" si="3"/>
        <v>91.428571428571431</v>
      </c>
      <c r="I29" s="102">
        <f t="shared" si="4"/>
        <v>51.125635439360927</v>
      </c>
    </row>
    <row r="30" spans="1:9" ht="20.100000000000001" customHeight="1" x14ac:dyDescent="0.25">
      <c r="A30" s="7"/>
      <c r="B30" s="7">
        <v>66</v>
      </c>
      <c r="C30" s="7" t="s">
        <v>102</v>
      </c>
      <c r="D30" s="208">
        <v>7700</v>
      </c>
      <c r="E30" s="208">
        <v>13770</v>
      </c>
      <c r="F30" s="208">
        <v>13770</v>
      </c>
      <c r="G30" s="209">
        <v>7040</v>
      </c>
      <c r="H30" s="53">
        <f t="shared" si="3"/>
        <v>91.428571428571431</v>
      </c>
      <c r="I30" s="53">
        <f t="shared" si="4"/>
        <v>51.125635439360927</v>
      </c>
    </row>
    <row r="31" spans="1:9" ht="20.100000000000001" customHeight="1" x14ac:dyDescent="0.25">
      <c r="A31" s="96">
        <v>9</v>
      </c>
      <c r="B31" s="96"/>
      <c r="C31" s="118" t="s">
        <v>261</v>
      </c>
      <c r="D31" s="206"/>
      <c r="E31" s="206"/>
      <c r="F31" s="206">
        <f>SUM(F32)</f>
        <v>17032.740000000002</v>
      </c>
      <c r="G31" s="111"/>
      <c r="H31" s="119"/>
      <c r="I31" s="146"/>
    </row>
    <row r="32" spans="1:9" ht="15.75" customHeight="1" x14ac:dyDescent="0.25">
      <c r="A32" s="5"/>
      <c r="B32" s="5">
        <v>92</v>
      </c>
      <c r="C32" s="17" t="s">
        <v>262</v>
      </c>
      <c r="D32" s="208"/>
      <c r="E32" s="208"/>
      <c r="F32" s="208">
        <f>SUM(F33)</f>
        <v>17032.740000000002</v>
      </c>
      <c r="G32" s="123"/>
      <c r="H32" s="54"/>
      <c r="I32" s="54"/>
    </row>
    <row r="33" spans="1:9" ht="15.75" customHeight="1" x14ac:dyDescent="0.25">
      <c r="A33" s="5"/>
      <c r="B33" s="5"/>
      <c r="C33" s="17" t="s">
        <v>266</v>
      </c>
      <c r="D33" s="208"/>
      <c r="E33" s="208"/>
      <c r="F33" s="208">
        <v>17032.740000000002</v>
      </c>
      <c r="G33" s="123"/>
      <c r="H33" s="54"/>
      <c r="I33" s="54"/>
    </row>
    <row r="34" spans="1:9" ht="15.75" customHeight="1" x14ac:dyDescent="0.25">
      <c r="D34" s="229"/>
      <c r="E34" s="229"/>
      <c r="F34" s="229"/>
      <c r="G34" s="229"/>
      <c r="H34" s="35"/>
      <c r="I34" s="35"/>
    </row>
    <row r="35" spans="1:9" ht="15.75" customHeight="1" x14ac:dyDescent="0.25">
      <c r="D35" s="229"/>
      <c r="E35" s="229"/>
      <c r="F35" s="229"/>
      <c r="G35" s="229"/>
      <c r="H35" s="35"/>
      <c r="I35" s="35"/>
    </row>
    <row r="36" spans="1:9" ht="15.75" customHeight="1" x14ac:dyDescent="0.25">
      <c r="A36" s="1"/>
      <c r="B36" s="1"/>
      <c r="C36" s="1"/>
      <c r="D36" s="230"/>
      <c r="E36" s="230"/>
      <c r="F36" s="230"/>
      <c r="G36" s="231"/>
      <c r="H36" s="36"/>
      <c r="I36" s="36"/>
    </row>
    <row r="37" spans="1:9" ht="35.25" customHeight="1" x14ac:dyDescent="0.25">
      <c r="A37" s="308" t="s">
        <v>6</v>
      </c>
      <c r="B37" s="308"/>
      <c r="C37" s="309"/>
      <c r="D37" s="232" t="s">
        <v>275</v>
      </c>
      <c r="E37" s="232" t="s">
        <v>270</v>
      </c>
      <c r="F37" s="232" t="s">
        <v>276</v>
      </c>
      <c r="G37" s="232" t="s">
        <v>277</v>
      </c>
      <c r="H37" s="33" t="s">
        <v>10</v>
      </c>
      <c r="I37" s="33" t="s">
        <v>10</v>
      </c>
    </row>
    <row r="38" spans="1:9" s="31" customFormat="1" ht="11.25" x14ac:dyDescent="0.2">
      <c r="A38" s="313"/>
      <c r="B38" s="313"/>
      <c r="C38" s="314"/>
      <c r="D38" s="233">
        <v>2</v>
      </c>
      <c r="E38" s="233">
        <v>3</v>
      </c>
      <c r="F38" s="233">
        <v>4</v>
      </c>
      <c r="G38" s="233">
        <v>5</v>
      </c>
      <c r="H38" s="34" t="s">
        <v>12</v>
      </c>
      <c r="I38" s="34" t="s">
        <v>13</v>
      </c>
    </row>
    <row r="39" spans="1:9" ht="20.100000000000001" customHeight="1" x14ac:dyDescent="0.25">
      <c r="A39" s="99"/>
      <c r="B39" s="99"/>
      <c r="C39" s="99" t="s">
        <v>20</v>
      </c>
      <c r="D39" s="225">
        <f>SUM(D40+D46+D49+D53+D58+D64+D71+D73+D81+D84+D87+D91)</f>
        <v>946244.62000000011</v>
      </c>
      <c r="E39" s="225">
        <f>SUM(E40+E46+E49+E53+E58+E64+E70+E73+E84+E91)</f>
        <v>2282551.5099999998</v>
      </c>
      <c r="F39" s="225">
        <f>SUM(F40+F46+F49+F53+F58+F64+F70+F73+F81+F84+F87+F91)</f>
        <v>2337591.5299999998</v>
      </c>
      <c r="G39" s="234">
        <f>SUM(G40+G46+G49+G53+G58+G65+G70+G73+G84+G87+G91)</f>
        <v>1161343.9099999999</v>
      </c>
      <c r="H39" s="100">
        <f>IFERROR(G39/D39*100,"")</f>
        <v>122.73189040694359</v>
      </c>
      <c r="I39" s="100">
        <f>IFERROR(G39/E39*100,"")</f>
        <v>50.879198340632414</v>
      </c>
    </row>
    <row r="40" spans="1:9" ht="20.100000000000001" customHeight="1" x14ac:dyDescent="0.25">
      <c r="A40" s="96"/>
      <c r="B40" s="96"/>
      <c r="C40" s="96" t="s">
        <v>70</v>
      </c>
      <c r="D40" s="206">
        <v>3415.37</v>
      </c>
      <c r="E40" s="206">
        <f>SUM(E41)</f>
        <v>729.98</v>
      </c>
      <c r="F40" s="206">
        <v>729.98</v>
      </c>
      <c r="G40" s="111">
        <f>SUM(G41)</f>
        <v>398.18</v>
      </c>
      <c r="H40" s="98">
        <f>IFERROR(G40/D40*100,"")</f>
        <v>11.658473313286702</v>
      </c>
      <c r="I40" s="98">
        <f>IFERROR(G40/E40*100,"")</f>
        <v>54.546699909586557</v>
      </c>
    </row>
    <row r="41" spans="1:9" ht="20.100000000000001" customHeight="1" x14ac:dyDescent="0.25">
      <c r="A41" s="25">
        <v>3</v>
      </c>
      <c r="B41" s="25"/>
      <c r="C41" s="25" t="s">
        <v>3</v>
      </c>
      <c r="D41" s="235">
        <f>D42+D43+D44+D45</f>
        <v>3415.37</v>
      </c>
      <c r="E41" s="235">
        <f>SUM(E42+E43+E44+E45)</f>
        <v>729.98</v>
      </c>
      <c r="F41" s="235">
        <f>SUM(F42:F45)</f>
        <v>729.98</v>
      </c>
      <c r="G41" s="236">
        <f>SUM(G42:G45)</f>
        <v>398.18</v>
      </c>
      <c r="H41" s="55">
        <f>IFERROR(G41/D41*100,"")</f>
        <v>11.658473313286702</v>
      </c>
      <c r="I41" s="55">
        <f>IFERROR(G41/E41*100,"")</f>
        <v>54.546699909586557</v>
      </c>
    </row>
    <row r="42" spans="1:9" ht="20.100000000000001" customHeight="1" x14ac:dyDescent="0.25">
      <c r="A42" s="7"/>
      <c r="B42" s="7">
        <v>31</v>
      </c>
      <c r="C42" s="7" t="s">
        <v>4</v>
      </c>
      <c r="D42" s="208">
        <v>366.37</v>
      </c>
      <c r="E42" s="208">
        <v>729.98</v>
      </c>
      <c r="F42" s="208">
        <v>729.98</v>
      </c>
      <c r="G42" s="209">
        <v>398.18</v>
      </c>
      <c r="H42" s="53">
        <f>IFERROR(G42/D42*100,"")</f>
        <v>108.68247946065452</v>
      </c>
      <c r="I42" s="53">
        <f>IFERROR(G42/E42*100,"")</f>
        <v>54.546699909586557</v>
      </c>
    </row>
    <row r="43" spans="1:9" s="32" customFormat="1" ht="20.100000000000001" customHeight="1" x14ac:dyDescent="0.25">
      <c r="A43" s="6"/>
      <c r="B43" s="6">
        <v>32</v>
      </c>
      <c r="C43" s="5" t="s">
        <v>9</v>
      </c>
      <c r="D43" s="208">
        <v>3049</v>
      </c>
      <c r="E43" s="208">
        <v>0</v>
      </c>
      <c r="F43" s="208">
        <v>0</v>
      </c>
      <c r="G43" s="209">
        <v>0</v>
      </c>
      <c r="H43" s="53"/>
      <c r="I43" s="53"/>
    </row>
    <row r="44" spans="1:9" ht="20.100000000000001" customHeight="1" x14ac:dyDescent="0.25">
      <c r="A44" s="6"/>
      <c r="B44" s="6">
        <v>34</v>
      </c>
      <c r="C44" s="6" t="s">
        <v>71</v>
      </c>
      <c r="D44" s="208">
        <v>0</v>
      </c>
      <c r="E44" s="208">
        <v>0</v>
      </c>
      <c r="F44" s="208">
        <v>0</v>
      </c>
      <c r="G44" s="209">
        <v>0</v>
      </c>
      <c r="H44" s="53" t="str">
        <f>IFERROR(G44/D44*100,"")</f>
        <v/>
      </c>
      <c r="I44" s="53" t="str">
        <f>IFERROR(G44/E44*100,"")</f>
        <v/>
      </c>
    </row>
    <row r="45" spans="1:9" ht="20.100000000000001" customHeight="1" x14ac:dyDescent="0.25">
      <c r="A45" s="6"/>
      <c r="B45" s="6">
        <v>37</v>
      </c>
      <c r="C45" s="6" t="s">
        <v>96</v>
      </c>
      <c r="D45" s="208">
        <v>0</v>
      </c>
      <c r="E45" s="208">
        <v>0</v>
      </c>
      <c r="F45" s="208">
        <v>0</v>
      </c>
      <c r="G45" s="209">
        <v>0</v>
      </c>
      <c r="H45" s="53"/>
      <c r="I45" s="53" t="str">
        <f>IFERROR(G45/E45*100,"")</f>
        <v/>
      </c>
    </row>
    <row r="46" spans="1:9" ht="20.100000000000001" customHeight="1" x14ac:dyDescent="0.25">
      <c r="A46" s="96"/>
      <c r="B46" s="96"/>
      <c r="C46" s="96" t="s">
        <v>72</v>
      </c>
      <c r="D46" s="206">
        <v>0</v>
      </c>
      <c r="E46" s="206">
        <f>E47</f>
        <v>20</v>
      </c>
      <c r="F46" s="206">
        <f>SUM(F47)</f>
        <v>20</v>
      </c>
      <c r="G46" s="111">
        <f>+G47</f>
        <v>0</v>
      </c>
      <c r="H46" s="98">
        <v>0</v>
      </c>
      <c r="I46" s="98">
        <f>IFERROR(G46/E46*100,"")</f>
        <v>0</v>
      </c>
    </row>
    <row r="47" spans="1:9" ht="20.100000000000001" customHeight="1" x14ac:dyDescent="0.25">
      <c r="A47" s="25">
        <v>3</v>
      </c>
      <c r="B47" s="25"/>
      <c r="C47" s="25" t="s">
        <v>3</v>
      </c>
      <c r="D47" s="235">
        <v>0</v>
      </c>
      <c r="E47" s="235">
        <f>E48</f>
        <v>20</v>
      </c>
      <c r="F47" s="235">
        <f>SUM(F48)</f>
        <v>20</v>
      </c>
      <c r="G47" s="236">
        <f>+G48</f>
        <v>0</v>
      </c>
      <c r="H47" s="55" t="str">
        <f t="shared" ref="H47:H71" si="5">IFERROR(G47/D47*100,"")</f>
        <v/>
      </c>
      <c r="I47" s="55"/>
    </row>
    <row r="48" spans="1:9" ht="20.100000000000001" customHeight="1" x14ac:dyDescent="0.25">
      <c r="A48" s="6"/>
      <c r="B48" s="6">
        <v>32</v>
      </c>
      <c r="C48" s="6" t="s">
        <v>9</v>
      </c>
      <c r="D48" s="228">
        <v>0</v>
      </c>
      <c r="E48" s="208">
        <v>20</v>
      </c>
      <c r="F48" s="208">
        <v>20</v>
      </c>
      <c r="G48" s="209">
        <v>0</v>
      </c>
      <c r="H48" s="53" t="str">
        <f t="shared" si="5"/>
        <v/>
      </c>
      <c r="I48" s="53"/>
    </row>
    <row r="49" spans="1:9" ht="20.100000000000001" customHeight="1" x14ac:dyDescent="0.25">
      <c r="A49" s="103"/>
      <c r="B49" s="103"/>
      <c r="C49" s="104" t="s">
        <v>73</v>
      </c>
      <c r="D49" s="111">
        <f>SUM(D50)</f>
        <v>5.79</v>
      </c>
      <c r="E49" s="111">
        <f>E50</f>
        <v>0</v>
      </c>
      <c r="F49" s="111">
        <f>SUM(F50)</f>
        <v>73.77000000000001</v>
      </c>
      <c r="G49" s="111">
        <f>+G50</f>
        <v>0</v>
      </c>
      <c r="H49" s="98">
        <f t="shared" si="5"/>
        <v>0</v>
      </c>
      <c r="I49" s="98">
        <f>SUM(G49/F49)</f>
        <v>0</v>
      </c>
    </row>
    <row r="50" spans="1:9" ht="20.100000000000001" customHeight="1" x14ac:dyDescent="0.25">
      <c r="A50" s="101">
        <v>3</v>
      </c>
      <c r="B50" s="101"/>
      <c r="C50" s="101" t="s">
        <v>3</v>
      </c>
      <c r="D50" s="217">
        <f>SUM(D51:D52)</f>
        <v>5.79</v>
      </c>
      <c r="E50" s="217">
        <f>E52</f>
        <v>0</v>
      </c>
      <c r="F50" s="217">
        <f>SUM(F51:F52)</f>
        <v>73.77000000000001</v>
      </c>
      <c r="G50" s="217">
        <f>SUM(G51:G52)</f>
        <v>0</v>
      </c>
      <c r="H50" s="102">
        <f t="shared" si="5"/>
        <v>0</v>
      </c>
      <c r="I50" s="102">
        <f>SUM(G50/F50)</f>
        <v>0</v>
      </c>
    </row>
    <row r="51" spans="1:9" ht="20.100000000000001" customHeight="1" x14ac:dyDescent="0.25">
      <c r="A51" s="6"/>
      <c r="B51" s="5">
        <v>32</v>
      </c>
      <c r="C51" s="7" t="s">
        <v>4</v>
      </c>
      <c r="D51" s="228">
        <v>4.66</v>
      </c>
      <c r="E51" s="208">
        <v>0</v>
      </c>
      <c r="F51" s="208">
        <v>63.77</v>
      </c>
      <c r="G51" s="209">
        <v>0</v>
      </c>
      <c r="H51" s="53">
        <f t="shared" si="5"/>
        <v>0</v>
      </c>
      <c r="I51" s="106">
        <f>SUM(G51/F51)</f>
        <v>0</v>
      </c>
    </row>
    <row r="52" spans="1:9" ht="20.100000000000001" customHeight="1" x14ac:dyDescent="0.25">
      <c r="A52" s="6"/>
      <c r="B52" s="6">
        <v>34</v>
      </c>
      <c r="C52" s="6" t="s">
        <v>71</v>
      </c>
      <c r="D52" s="228">
        <v>1.1299999999999999</v>
      </c>
      <c r="E52" s="208">
        <v>0</v>
      </c>
      <c r="F52" s="208">
        <v>10</v>
      </c>
      <c r="G52" s="209">
        <v>0</v>
      </c>
      <c r="H52" s="53">
        <f t="shared" si="5"/>
        <v>0</v>
      </c>
      <c r="I52" s="106">
        <f>SUM(G52/F52)</f>
        <v>0</v>
      </c>
    </row>
    <row r="53" spans="1:9" ht="26.25" customHeight="1" x14ac:dyDescent="0.25">
      <c r="A53" s="96"/>
      <c r="B53" s="96"/>
      <c r="C53" s="105" t="s">
        <v>74</v>
      </c>
      <c r="D53" s="206">
        <f>D54</f>
        <v>51141.090000000004</v>
      </c>
      <c r="E53" s="206">
        <f>E54</f>
        <v>106957.38</v>
      </c>
      <c r="F53" s="206">
        <f>SUM(F54+F57)</f>
        <v>111783.21</v>
      </c>
      <c r="G53" s="111">
        <f>G54</f>
        <v>64344.66</v>
      </c>
      <c r="H53" s="98">
        <f t="shared" si="5"/>
        <v>125.81792840160426</v>
      </c>
      <c r="I53" s="98">
        <f>IFERROR(G53/E53*100,"")</f>
        <v>60.159158722848296</v>
      </c>
    </row>
    <row r="54" spans="1:9" ht="20.100000000000001" customHeight="1" x14ac:dyDescent="0.25">
      <c r="A54" s="24">
        <v>3</v>
      </c>
      <c r="B54" s="24"/>
      <c r="C54" s="24" t="s">
        <v>3</v>
      </c>
      <c r="D54" s="238">
        <f>SUM(D55:D56)</f>
        <v>51141.090000000004</v>
      </c>
      <c r="E54" s="238">
        <f>SUM(E55:E56)</f>
        <v>106957.38</v>
      </c>
      <c r="F54" s="238">
        <f>SUM(F55+F56)</f>
        <v>109908.21</v>
      </c>
      <c r="G54" s="239">
        <f>SUM(G55:G56)</f>
        <v>64344.66</v>
      </c>
      <c r="H54" s="42">
        <f t="shared" si="5"/>
        <v>125.81792840160426</v>
      </c>
      <c r="I54" s="42">
        <f>IFERROR(G54/E54*100,"")</f>
        <v>60.159158722848296</v>
      </c>
    </row>
    <row r="55" spans="1:9" ht="20.100000000000001" customHeight="1" x14ac:dyDescent="0.25">
      <c r="A55" s="6"/>
      <c r="B55" s="6">
        <v>32</v>
      </c>
      <c r="C55" s="5" t="s">
        <v>9</v>
      </c>
      <c r="D55" s="208">
        <v>50644.22</v>
      </c>
      <c r="E55" s="208">
        <v>105957.38</v>
      </c>
      <c r="F55" s="208">
        <v>109008.21</v>
      </c>
      <c r="G55" s="209">
        <v>63848.36</v>
      </c>
      <c r="H55" s="53">
        <f t="shared" si="5"/>
        <v>126.07235337023653</v>
      </c>
      <c r="I55" s="53">
        <f>IFERROR(G55/E55*100,"")</f>
        <v>60.258530363812312</v>
      </c>
    </row>
    <row r="56" spans="1:9" ht="20.100000000000001" customHeight="1" x14ac:dyDescent="0.25">
      <c r="A56" s="6"/>
      <c r="B56" s="6">
        <v>34</v>
      </c>
      <c r="C56" s="6" t="s">
        <v>71</v>
      </c>
      <c r="D56" s="208">
        <v>496.87</v>
      </c>
      <c r="E56" s="208">
        <v>1000</v>
      </c>
      <c r="F56" s="208">
        <v>900</v>
      </c>
      <c r="G56" s="209">
        <v>496.3</v>
      </c>
      <c r="H56" s="53">
        <f t="shared" si="5"/>
        <v>99.885281864471594</v>
      </c>
      <c r="I56" s="53">
        <f>IFERROR(G56/E56*100,"")</f>
        <v>49.63</v>
      </c>
    </row>
    <row r="57" spans="1:9" ht="20.100000000000001" customHeight="1" x14ac:dyDescent="0.25">
      <c r="A57" s="6"/>
      <c r="B57" s="6">
        <v>42</v>
      </c>
      <c r="C57" s="6" t="s">
        <v>58</v>
      </c>
      <c r="D57" s="208">
        <v>0</v>
      </c>
      <c r="E57" s="208">
        <v>0</v>
      </c>
      <c r="F57" s="208">
        <v>1875</v>
      </c>
      <c r="G57" s="209">
        <v>0</v>
      </c>
      <c r="H57" s="53" t="str">
        <f t="shared" si="5"/>
        <v/>
      </c>
      <c r="I57" s="53"/>
    </row>
    <row r="58" spans="1:9" ht="20.100000000000001" customHeight="1" x14ac:dyDescent="0.25">
      <c r="A58" s="96"/>
      <c r="B58" s="96"/>
      <c r="C58" s="105" t="s">
        <v>75</v>
      </c>
      <c r="D58" s="206">
        <f>D59</f>
        <v>13703.91</v>
      </c>
      <c r="E58" s="206">
        <f>SUM(E59+E63)</f>
        <v>24000</v>
      </c>
      <c r="F58" s="206">
        <f>SUM(F59+F63)</f>
        <v>26612.03</v>
      </c>
      <c r="G58" s="111">
        <f>SUM(G59+G63)</f>
        <v>16491.98</v>
      </c>
      <c r="H58" s="98">
        <f t="shared" si="5"/>
        <v>120.34506939990119</v>
      </c>
      <c r="I58" s="98">
        <f t="shared" ref="I58:I67" si="6">IFERROR(G58/E58*100,"")</f>
        <v>68.716583333333332</v>
      </c>
    </row>
    <row r="59" spans="1:9" ht="20.100000000000001" customHeight="1" x14ac:dyDescent="0.25">
      <c r="A59" s="25">
        <v>3</v>
      </c>
      <c r="B59" s="25"/>
      <c r="C59" s="25" t="s">
        <v>3</v>
      </c>
      <c r="D59" s="235">
        <f>SUM(D60:D61)</f>
        <v>13703.91</v>
      </c>
      <c r="E59" s="235">
        <f>SUM(E60:E62)</f>
        <v>22000</v>
      </c>
      <c r="F59" s="235">
        <f>SUM(F60:F62)</f>
        <v>24612.03</v>
      </c>
      <c r="G59" s="236">
        <f>SUM(G60:G62)</f>
        <v>16491.98</v>
      </c>
      <c r="H59" s="55">
        <f t="shared" si="5"/>
        <v>120.34506939990119</v>
      </c>
      <c r="I59" s="55">
        <f t="shared" si="6"/>
        <v>74.963545454545454</v>
      </c>
    </row>
    <row r="60" spans="1:9" ht="20.100000000000001" customHeight="1" x14ac:dyDescent="0.25">
      <c r="A60" s="6"/>
      <c r="B60" s="6">
        <v>31</v>
      </c>
      <c r="C60" s="5" t="s">
        <v>4</v>
      </c>
      <c r="D60" s="208">
        <v>0</v>
      </c>
      <c r="E60" s="208">
        <v>0</v>
      </c>
      <c r="F60" s="208">
        <v>0</v>
      </c>
      <c r="G60" s="209">
        <v>0</v>
      </c>
      <c r="H60" s="53" t="str">
        <f t="shared" si="5"/>
        <v/>
      </c>
      <c r="I60" s="53" t="str">
        <f t="shared" si="6"/>
        <v/>
      </c>
    </row>
    <row r="61" spans="1:9" ht="20.100000000000001" customHeight="1" x14ac:dyDescent="0.25">
      <c r="A61" s="6"/>
      <c r="B61" s="6">
        <v>32</v>
      </c>
      <c r="C61" s="6" t="s">
        <v>9</v>
      </c>
      <c r="D61" s="208">
        <v>13703.91</v>
      </c>
      <c r="E61" s="208">
        <v>21800</v>
      </c>
      <c r="F61" s="208">
        <v>24412.03</v>
      </c>
      <c r="G61" s="209">
        <v>16491.98</v>
      </c>
      <c r="H61" s="53">
        <f t="shared" si="5"/>
        <v>120.34506939990119</v>
      </c>
      <c r="I61" s="53">
        <f t="shared" si="6"/>
        <v>75.651284403669735</v>
      </c>
    </row>
    <row r="62" spans="1:9" ht="20.100000000000001" customHeight="1" x14ac:dyDescent="0.25">
      <c r="A62" s="6"/>
      <c r="B62" s="6">
        <v>34</v>
      </c>
      <c r="C62" s="5" t="s">
        <v>71</v>
      </c>
      <c r="D62" s="208">
        <v>0</v>
      </c>
      <c r="E62" s="208">
        <v>200</v>
      </c>
      <c r="F62" s="208">
        <v>200</v>
      </c>
      <c r="G62" s="209">
        <v>0</v>
      </c>
      <c r="H62" s="53" t="str">
        <f t="shared" si="5"/>
        <v/>
      </c>
      <c r="I62" s="53">
        <f t="shared" si="6"/>
        <v>0</v>
      </c>
    </row>
    <row r="63" spans="1:9" ht="20.100000000000001" customHeight="1" x14ac:dyDescent="0.25">
      <c r="A63" s="6"/>
      <c r="B63" s="6">
        <v>42</v>
      </c>
      <c r="C63" s="6" t="s">
        <v>58</v>
      </c>
      <c r="D63" s="208">
        <v>0</v>
      </c>
      <c r="E63" s="208">
        <v>2000</v>
      </c>
      <c r="F63" s="208">
        <v>2000</v>
      </c>
      <c r="G63" s="209">
        <v>0</v>
      </c>
      <c r="H63" s="53" t="str">
        <f t="shared" si="5"/>
        <v/>
      </c>
      <c r="I63" s="53">
        <f t="shared" si="6"/>
        <v>0</v>
      </c>
    </row>
    <row r="64" spans="1:9" ht="24.75" customHeight="1" x14ac:dyDescent="0.25">
      <c r="A64" s="96"/>
      <c r="B64" s="96"/>
      <c r="C64" s="105" t="s">
        <v>76</v>
      </c>
      <c r="D64" s="206">
        <f>SUM(D65+D69)</f>
        <v>182.98</v>
      </c>
      <c r="E64" s="206">
        <f>SUM(E65:E69)</f>
        <v>0</v>
      </c>
      <c r="F64" s="206">
        <f>SUM(F65+F69)</f>
        <v>11802.14</v>
      </c>
      <c r="G64" s="206">
        <f>SUM(G65+G69)</f>
        <v>972.81999999999994</v>
      </c>
      <c r="H64" s="98">
        <f t="shared" si="5"/>
        <v>531.65373264837683</v>
      </c>
      <c r="I64" s="98" t="str">
        <f t="shared" si="6"/>
        <v/>
      </c>
    </row>
    <row r="65" spans="1:9" ht="20.100000000000001" customHeight="1" x14ac:dyDescent="0.25">
      <c r="A65" s="25">
        <v>3</v>
      </c>
      <c r="B65" s="25"/>
      <c r="C65" s="25" t="s">
        <v>3</v>
      </c>
      <c r="D65" s="235">
        <f>SUM(D66:D68)</f>
        <v>182.98</v>
      </c>
      <c r="E65" s="235">
        <f>E66</f>
        <v>0</v>
      </c>
      <c r="F65" s="235">
        <f>SUM(F66:F68)</f>
        <v>8302.14</v>
      </c>
      <c r="G65" s="235">
        <f>SUM(G66:G68)</f>
        <v>947.9</v>
      </c>
      <c r="H65" s="55">
        <f t="shared" si="5"/>
        <v>518.03475789703793</v>
      </c>
      <c r="I65" s="55" t="str">
        <f t="shared" si="6"/>
        <v/>
      </c>
    </row>
    <row r="66" spans="1:9" ht="20.100000000000001" customHeight="1" x14ac:dyDescent="0.25">
      <c r="A66" s="6"/>
      <c r="B66" s="6">
        <v>31</v>
      </c>
      <c r="C66" s="5" t="s">
        <v>4</v>
      </c>
      <c r="D66" s="208">
        <v>0</v>
      </c>
      <c r="E66" s="208">
        <v>0</v>
      </c>
      <c r="F66" s="208">
        <v>0</v>
      </c>
      <c r="G66" s="209">
        <v>0</v>
      </c>
      <c r="H66" s="53" t="str">
        <f t="shared" si="5"/>
        <v/>
      </c>
      <c r="I66" s="53" t="str">
        <f t="shared" si="6"/>
        <v/>
      </c>
    </row>
    <row r="67" spans="1:9" ht="20.100000000000001" customHeight="1" x14ac:dyDescent="0.25">
      <c r="A67" s="6"/>
      <c r="B67" s="6">
        <v>32</v>
      </c>
      <c r="C67" s="5" t="s">
        <v>9</v>
      </c>
      <c r="D67" s="208">
        <v>182.98</v>
      </c>
      <c r="E67" s="208">
        <v>0</v>
      </c>
      <c r="F67" s="208">
        <v>7402.14</v>
      </c>
      <c r="G67" s="209">
        <v>947.9</v>
      </c>
      <c r="H67" s="53">
        <f t="shared" si="5"/>
        <v>518.03475789703793</v>
      </c>
      <c r="I67" s="53" t="str">
        <f t="shared" si="6"/>
        <v/>
      </c>
    </row>
    <row r="68" spans="1:9" ht="20.100000000000001" customHeight="1" x14ac:dyDescent="0.25">
      <c r="A68" s="6"/>
      <c r="B68" s="6">
        <v>34</v>
      </c>
      <c r="C68" s="5" t="s">
        <v>71</v>
      </c>
      <c r="D68" s="208">
        <v>0</v>
      </c>
      <c r="E68" s="208">
        <v>0</v>
      </c>
      <c r="F68" s="208">
        <v>900</v>
      </c>
      <c r="G68" s="209">
        <v>0</v>
      </c>
      <c r="H68" s="53" t="str">
        <f t="shared" si="5"/>
        <v/>
      </c>
      <c r="I68" s="53"/>
    </row>
    <row r="69" spans="1:9" ht="20.100000000000001" customHeight="1" x14ac:dyDescent="0.25">
      <c r="A69" s="6"/>
      <c r="B69" s="6">
        <v>42</v>
      </c>
      <c r="C69" s="5" t="s">
        <v>107</v>
      </c>
      <c r="D69" s="208">
        <v>0</v>
      </c>
      <c r="E69" s="208">
        <v>0</v>
      </c>
      <c r="F69" s="208">
        <v>3500</v>
      </c>
      <c r="G69" s="209">
        <v>24.92</v>
      </c>
      <c r="H69" s="53" t="str">
        <f t="shared" si="5"/>
        <v/>
      </c>
      <c r="I69" s="53"/>
    </row>
    <row r="70" spans="1:9" ht="20.100000000000001" customHeight="1" x14ac:dyDescent="0.25">
      <c r="A70" s="96"/>
      <c r="B70" s="96"/>
      <c r="C70" s="96" t="s">
        <v>220</v>
      </c>
      <c r="D70" s="206">
        <f>SUM(D71)</f>
        <v>0</v>
      </c>
      <c r="E70" s="206">
        <f>SUM(E71+E77)</f>
        <v>0</v>
      </c>
      <c r="F70" s="206">
        <f>SUM(F71)</f>
        <v>0</v>
      </c>
      <c r="G70" s="111">
        <v>0</v>
      </c>
      <c r="H70" s="98" t="str">
        <f t="shared" si="5"/>
        <v/>
      </c>
      <c r="I70" s="98" t="str">
        <f>IFERROR(G70/E70*100,"")</f>
        <v/>
      </c>
    </row>
    <row r="71" spans="1:9" ht="20.100000000000001" customHeight="1" x14ac:dyDescent="0.25">
      <c r="A71" s="25">
        <v>3</v>
      </c>
      <c r="B71" s="25"/>
      <c r="C71" s="25" t="s">
        <v>3</v>
      </c>
      <c r="D71" s="235">
        <f>SUM(D72)</f>
        <v>0</v>
      </c>
      <c r="E71" s="235">
        <f>SUM(E72)</f>
        <v>0</v>
      </c>
      <c r="F71" s="235">
        <f>SUM(F72)</f>
        <v>0</v>
      </c>
      <c r="G71" s="236">
        <v>0</v>
      </c>
      <c r="H71" s="55" t="str">
        <f t="shared" si="5"/>
        <v/>
      </c>
      <c r="I71" s="55" t="str">
        <f>IFERROR(G71/E71*100,"")</f>
        <v/>
      </c>
    </row>
    <row r="72" spans="1:9" ht="20.100000000000001" customHeight="1" x14ac:dyDescent="0.25">
      <c r="A72" s="7"/>
      <c r="B72" s="7">
        <v>31</v>
      </c>
      <c r="C72" s="7" t="s">
        <v>4</v>
      </c>
      <c r="D72" s="208">
        <v>0</v>
      </c>
      <c r="E72" s="208">
        <v>0</v>
      </c>
      <c r="F72" s="208">
        <v>0</v>
      </c>
      <c r="G72" s="209">
        <v>0</v>
      </c>
      <c r="H72" s="53"/>
      <c r="I72" s="53"/>
    </row>
    <row r="73" spans="1:9" ht="20.100000000000001" customHeight="1" x14ac:dyDescent="0.25">
      <c r="A73" s="96"/>
      <c r="B73" s="96"/>
      <c r="C73" s="96" t="s">
        <v>221</v>
      </c>
      <c r="D73" s="206">
        <f>SUM(D74+D80)</f>
        <v>868390.93</v>
      </c>
      <c r="E73" s="206">
        <f>SUM(E74+E79+E80)</f>
        <v>2089074.15</v>
      </c>
      <c r="F73" s="206">
        <f>SUM(F74+F80)</f>
        <v>2119643.5699999998</v>
      </c>
      <c r="G73" s="111">
        <f>SUM(G74+G80)</f>
        <v>1061712.45</v>
      </c>
      <c r="H73" s="98">
        <f>IFERROR(G73/D73*100,"")</f>
        <v>122.26203813529004</v>
      </c>
      <c r="I73" s="98">
        <f t="shared" ref="I73:I78" si="7">IFERROR(G73/E73*100,"")</f>
        <v>50.822152483194529</v>
      </c>
    </row>
    <row r="74" spans="1:9" ht="20.100000000000001" customHeight="1" x14ac:dyDescent="0.25">
      <c r="A74" s="25">
        <v>3</v>
      </c>
      <c r="B74" s="25"/>
      <c r="C74" s="25" t="s">
        <v>3</v>
      </c>
      <c r="D74" s="235">
        <f>SUM(D75:D79)</f>
        <v>868390.93</v>
      </c>
      <c r="E74" s="235">
        <f>SUM(E75:E79)</f>
        <v>2087974.15</v>
      </c>
      <c r="F74" s="235">
        <f>SUM(F75:F79)</f>
        <v>2118543.5699999998</v>
      </c>
      <c r="G74" s="236">
        <f>SUM(G75:G79)</f>
        <v>1061712.45</v>
      </c>
      <c r="H74" s="55">
        <f>IFERROR(G74/D74*100,"")</f>
        <v>122.26203813529004</v>
      </c>
      <c r="I74" s="55">
        <f t="shared" si="7"/>
        <v>50.848926937146231</v>
      </c>
    </row>
    <row r="75" spans="1:9" ht="20.100000000000001" customHeight="1" x14ac:dyDescent="0.25">
      <c r="A75" s="7"/>
      <c r="B75" s="7">
        <v>31</v>
      </c>
      <c r="C75" s="7" t="s">
        <v>4</v>
      </c>
      <c r="D75" s="208">
        <v>861815.19</v>
      </c>
      <c r="E75" s="208">
        <v>2075156.15</v>
      </c>
      <c r="F75" s="208">
        <v>2105725.5699999998</v>
      </c>
      <c r="G75" s="209">
        <v>1055001.99</v>
      </c>
      <c r="H75" s="53">
        <f>IFERROR(G75/D75*100,"")</f>
        <v>122.41626769191664</v>
      </c>
      <c r="I75" s="53">
        <f t="shared" si="7"/>
        <v>50.839643561280923</v>
      </c>
    </row>
    <row r="76" spans="1:9" ht="20.100000000000001" customHeight="1" x14ac:dyDescent="0.25">
      <c r="A76" s="6"/>
      <c r="B76" s="6">
        <v>32</v>
      </c>
      <c r="C76" s="5" t="s">
        <v>9</v>
      </c>
      <c r="D76" s="208">
        <v>4722.8100000000004</v>
      </c>
      <c r="E76" s="208">
        <v>11000</v>
      </c>
      <c r="F76" s="208">
        <v>11000</v>
      </c>
      <c r="G76" s="209">
        <v>4893.51</v>
      </c>
      <c r="H76" s="53">
        <f>IFERROR(G76/D76*100,"")</f>
        <v>103.61437364619792</v>
      </c>
      <c r="I76" s="53">
        <f t="shared" si="7"/>
        <v>44.486454545454549</v>
      </c>
    </row>
    <row r="77" spans="1:9" ht="20.100000000000001" customHeight="1" x14ac:dyDescent="0.25">
      <c r="A77" s="6"/>
      <c r="B77" s="6">
        <v>34</v>
      </c>
      <c r="C77" s="5" t="s">
        <v>71</v>
      </c>
      <c r="D77" s="208">
        <v>0</v>
      </c>
      <c r="E77" s="208">
        <v>0</v>
      </c>
      <c r="F77" s="208">
        <v>0</v>
      </c>
      <c r="G77" s="209">
        <v>0</v>
      </c>
      <c r="H77" s="53"/>
      <c r="I77" s="53" t="str">
        <f t="shared" si="7"/>
        <v/>
      </c>
    </row>
    <row r="78" spans="1:9" ht="20.100000000000001" customHeight="1" x14ac:dyDescent="0.25">
      <c r="A78" s="6"/>
      <c r="B78" s="6">
        <v>38</v>
      </c>
      <c r="C78" s="6" t="s">
        <v>101</v>
      </c>
      <c r="D78" s="208">
        <v>1852.93</v>
      </c>
      <c r="E78" s="208">
        <v>1818</v>
      </c>
      <c r="F78" s="208">
        <v>1818</v>
      </c>
      <c r="G78" s="209">
        <v>1816.95</v>
      </c>
      <c r="H78" s="53">
        <f>IFERROR(G78/D78*100,"")</f>
        <v>98.058210509841174</v>
      </c>
      <c r="I78" s="53">
        <f t="shared" si="7"/>
        <v>99.942244224422453</v>
      </c>
    </row>
    <row r="79" spans="1:9" ht="20.100000000000001" customHeight="1" x14ac:dyDescent="0.25">
      <c r="A79" s="7"/>
      <c r="B79" s="7">
        <v>37</v>
      </c>
      <c r="C79" s="12" t="s">
        <v>96</v>
      </c>
      <c r="D79" s="208">
        <v>0</v>
      </c>
      <c r="E79" s="208">
        <v>0</v>
      </c>
      <c r="F79" s="212">
        <v>0</v>
      </c>
      <c r="G79" s="209">
        <v>0</v>
      </c>
      <c r="H79" s="53"/>
      <c r="I79" s="53"/>
    </row>
    <row r="80" spans="1:9" ht="20.100000000000001" customHeight="1" x14ac:dyDescent="0.25">
      <c r="A80" s="7"/>
      <c r="B80" s="7">
        <v>42</v>
      </c>
      <c r="C80" s="12" t="s">
        <v>58</v>
      </c>
      <c r="D80" s="208">
        <v>0</v>
      </c>
      <c r="E80" s="208">
        <v>1100</v>
      </c>
      <c r="F80" s="212">
        <v>1100</v>
      </c>
      <c r="G80" s="209">
        <v>0</v>
      </c>
      <c r="H80" s="53" t="str">
        <f>IFERROR(G80/D80*100,"")</f>
        <v/>
      </c>
      <c r="I80" s="53">
        <f t="shared" ref="I80:I88" si="8">IFERROR(G80/E80*100,"")</f>
        <v>0</v>
      </c>
    </row>
    <row r="81" spans="1:9" ht="20.100000000000001" customHeight="1" x14ac:dyDescent="0.25">
      <c r="A81" s="96"/>
      <c r="B81" s="96"/>
      <c r="C81" s="96" t="s">
        <v>219</v>
      </c>
      <c r="D81" s="206">
        <v>0</v>
      </c>
      <c r="E81" s="206">
        <v>0</v>
      </c>
      <c r="F81" s="206">
        <v>0</v>
      </c>
      <c r="G81" s="111">
        <f>SUM(G82+G88)</f>
        <v>540</v>
      </c>
      <c r="H81" s="98"/>
      <c r="I81" s="98" t="str">
        <f t="shared" si="8"/>
        <v/>
      </c>
    </row>
    <row r="82" spans="1:9" ht="20.100000000000001" customHeight="1" x14ac:dyDescent="0.25">
      <c r="A82" s="25">
        <v>3</v>
      </c>
      <c r="B82" s="25"/>
      <c r="C82" s="25" t="s">
        <v>3</v>
      </c>
      <c r="D82" s="235">
        <v>0</v>
      </c>
      <c r="E82" s="235">
        <v>0</v>
      </c>
      <c r="F82" s="235">
        <v>0</v>
      </c>
      <c r="G82" s="236">
        <v>0</v>
      </c>
      <c r="H82" s="55"/>
      <c r="I82" s="55" t="str">
        <f t="shared" si="8"/>
        <v/>
      </c>
    </row>
    <row r="83" spans="1:9" ht="20.100000000000001" customHeight="1" x14ac:dyDescent="0.25">
      <c r="A83" s="7"/>
      <c r="B83" s="6">
        <v>32</v>
      </c>
      <c r="C83" s="5" t="s">
        <v>9</v>
      </c>
      <c r="D83" s="208">
        <v>0</v>
      </c>
      <c r="E83" s="208">
        <v>0</v>
      </c>
      <c r="F83" s="208">
        <v>0</v>
      </c>
      <c r="G83" s="209">
        <v>540</v>
      </c>
      <c r="H83" s="53"/>
      <c r="I83" s="53" t="str">
        <f t="shared" si="8"/>
        <v/>
      </c>
    </row>
    <row r="84" spans="1:9" ht="20.100000000000001" customHeight="1" x14ac:dyDescent="0.25">
      <c r="A84" s="96"/>
      <c r="B84" s="96"/>
      <c r="C84" s="96" t="s">
        <v>105</v>
      </c>
      <c r="D84" s="206">
        <f>D85</f>
        <v>1704.55</v>
      </c>
      <c r="E84" s="206">
        <f>E85</f>
        <v>48000</v>
      </c>
      <c r="F84" s="206">
        <f>SUM(F85)</f>
        <v>48000</v>
      </c>
      <c r="G84" s="111">
        <f>G85</f>
        <v>9868.74</v>
      </c>
      <c r="H84" s="98">
        <f>IFERROR(G84/D84*100,"")</f>
        <v>578.96453609457046</v>
      </c>
      <c r="I84" s="98">
        <f t="shared" si="8"/>
        <v>20.559874999999998</v>
      </c>
    </row>
    <row r="85" spans="1:9" ht="20.100000000000001" customHeight="1" x14ac:dyDescent="0.25">
      <c r="A85" s="101">
        <v>3</v>
      </c>
      <c r="B85" s="101"/>
      <c r="C85" s="101" t="s">
        <v>3</v>
      </c>
      <c r="D85" s="217">
        <f>D86</f>
        <v>1704.55</v>
      </c>
      <c r="E85" s="217">
        <f>SUM(E86)</f>
        <v>48000</v>
      </c>
      <c r="F85" s="217">
        <f>SUM(F86)</f>
        <v>48000</v>
      </c>
      <c r="G85" s="237">
        <f>G86</f>
        <v>9868.74</v>
      </c>
      <c r="H85" s="102">
        <f>IFERROR(G85/D85*100,"")</f>
        <v>578.96453609457046</v>
      </c>
      <c r="I85" s="102">
        <f t="shared" si="8"/>
        <v>20.559874999999998</v>
      </c>
    </row>
    <row r="86" spans="1:9" ht="20.100000000000001" customHeight="1" x14ac:dyDescent="0.25">
      <c r="A86" s="6"/>
      <c r="B86" s="6">
        <v>32</v>
      </c>
      <c r="C86" s="5" t="s">
        <v>9</v>
      </c>
      <c r="D86" s="208">
        <v>1704.55</v>
      </c>
      <c r="E86" s="208">
        <v>48000</v>
      </c>
      <c r="F86" s="208">
        <v>48000</v>
      </c>
      <c r="G86" s="209">
        <v>9868.74</v>
      </c>
      <c r="H86" s="53">
        <f>IFERROR(G86/D86*100,"")</f>
        <v>578.96453609457046</v>
      </c>
      <c r="I86" s="53">
        <f t="shared" si="8"/>
        <v>20.559874999999998</v>
      </c>
    </row>
    <row r="87" spans="1:9" ht="20.100000000000001" customHeight="1" x14ac:dyDescent="0.25">
      <c r="A87" s="96"/>
      <c r="B87" s="96"/>
      <c r="C87" s="96" t="s">
        <v>218</v>
      </c>
      <c r="D87" s="206">
        <f>D88</f>
        <v>0</v>
      </c>
      <c r="E87" s="206">
        <f>E88</f>
        <v>4063</v>
      </c>
      <c r="F87" s="206">
        <f>SUM(F88+F90)</f>
        <v>5156.83</v>
      </c>
      <c r="G87" s="111">
        <f>G88</f>
        <v>540</v>
      </c>
      <c r="H87" s="98" t="str">
        <f>IFERROR(G87/D87*100,"")</f>
        <v/>
      </c>
      <c r="I87" s="98">
        <f t="shared" si="8"/>
        <v>13.290671917302484</v>
      </c>
    </row>
    <row r="88" spans="1:9" ht="20.100000000000001" customHeight="1" x14ac:dyDescent="0.25">
      <c r="A88" s="101">
        <v>3</v>
      </c>
      <c r="B88" s="101"/>
      <c r="C88" s="101" t="s">
        <v>3</v>
      </c>
      <c r="D88" s="217">
        <f>D89</f>
        <v>0</v>
      </c>
      <c r="E88" s="217">
        <f>SUM(E89)</f>
        <v>4063</v>
      </c>
      <c r="F88" s="217">
        <f>SUM(F89)</f>
        <v>4000</v>
      </c>
      <c r="G88" s="237">
        <f>G89</f>
        <v>540</v>
      </c>
      <c r="H88" s="102" t="str">
        <f>IFERROR(G88/D88*100,"")</f>
        <v/>
      </c>
      <c r="I88" s="102">
        <f t="shared" si="8"/>
        <v>13.290671917302484</v>
      </c>
    </row>
    <row r="89" spans="1:9" ht="20.100000000000001" customHeight="1" x14ac:dyDescent="0.25">
      <c r="A89" s="6"/>
      <c r="B89" s="6">
        <v>32</v>
      </c>
      <c r="C89" s="5" t="s">
        <v>9</v>
      </c>
      <c r="D89" s="208">
        <v>0</v>
      </c>
      <c r="E89" s="208">
        <v>4063</v>
      </c>
      <c r="F89" s="208">
        <v>4000</v>
      </c>
      <c r="G89" s="209">
        <v>540</v>
      </c>
      <c r="H89" s="53"/>
      <c r="I89" s="53"/>
    </row>
    <row r="90" spans="1:9" ht="20.100000000000001" customHeight="1" x14ac:dyDescent="0.25">
      <c r="A90" s="6"/>
      <c r="B90" s="7">
        <v>42</v>
      </c>
      <c r="C90" s="12" t="s">
        <v>58</v>
      </c>
      <c r="D90" s="208">
        <v>0</v>
      </c>
      <c r="E90" s="208">
        <v>0</v>
      </c>
      <c r="F90" s="208">
        <v>1156.83</v>
      </c>
      <c r="G90" s="209">
        <v>0</v>
      </c>
      <c r="H90" s="53"/>
      <c r="I90" s="53"/>
    </row>
    <row r="91" spans="1:9" ht="20.100000000000001" customHeight="1" x14ac:dyDescent="0.25">
      <c r="A91" s="96"/>
      <c r="B91" s="96"/>
      <c r="C91" s="96" t="s">
        <v>78</v>
      </c>
      <c r="D91" s="206">
        <f>D92+D95</f>
        <v>7700</v>
      </c>
      <c r="E91" s="206">
        <f>E92+E95</f>
        <v>13770</v>
      </c>
      <c r="F91" s="206">
        <f>SUM(F92+F95)</f>
        <v>13770</v>
      </c>
      <c r="G91" s="111">
        <f>G92+G95</f>
        <v>7040</v>
      </c>
      <c r="H91" s="98">
        <f>IFERROR(G91/D91*100,"")</f>
        <v>91.428571428571431</v>
      </c>
      <c r="I91" s="98">
        <f>IFERROR(G91/E91*100,"")</f>
        <v>51.125635439360927</v>
      </c>
    </row>
    <row r="92" spans="1:9" ht="20.100000000000001" customHeight="1" x14ac:dyDescent="0.25">
      <c r="A92" s="101">
        <v>3</v>
      </c>
      <c r="B92" s="101"/>
      <c r="C92" s="101" t="s">
        <v>3</v>
      </c>
      <c r="D92" s="217">
        <f>D93</f>
        <v>7700</v>
      </c>
      <c r="E92" s="217">
        <f>E93+E94</f>
        <v>13770</v>
      </c>
      <c r="F92" s="217">
        <f>SUM(F93:F94)</f>
        <v>13770</v>
      </c>
      <c r="G92" s="237">
        <f>G93</f>
        <v>7040</v>
      </c>
      <c r="H92" s="102">
        <f>IFERROR(G92/D92*100,"")</f>
        <v>91.428571428571431</v>
      </c>
      <c r="I92" s="102">
        <f>IFERROR(G92/E92*100,"")</f>
        <v>51.125635439360927</v>
      </c>
    </row>
    <row r="93" spans="1:9" ht="20.100000000000001" customHeight="1" x14ac:dyDescent="0.25">
      <c r="A93" s="7"/>
      <c r="B93" s="7">
        <v>32</v>
      </c>
      <c r="C93" s="7" t="s">
        <v>9</v>
      </c>
      <c r="D93" s="208">
        <v>7700</v>
      </c>
      <c r="E93" s="208">
        <v>13760</v>
      </c>
      <c r="F93" s="208">
        <v>13760</v>
      </c>
      <c r="G93" s="209">
        <v>7040</v>
      </c>
      <c r="H93" s="53">
        <f>IFERROR(G93/D93*100,"")</f>
        <v>91.428571428571431</v>
      </c>
      <c r="I93" s="53">
        <f>IFERROR(G93/E93*100,"")</f>
        <v>51.162790697674424</v>
      </c>
    </row>
    <row r="94" spans="1:9" ht="20.100000000000001" customHeight="1" x14ac:dyDescent="0.25">
      <c r="A94" s="7"/>
      <c r="B94" s="6">
        <v>34</v>
      </c>
      <c r="C94" s="5" t="s">
        <v>71</v>
      </c>
      <c r="D94" s="208">
        <v>0</v>
      </c>
      <c r="E94" s="208">
        <v>10</v>
      </c>
      <c r="F94" s="208">
        <v>10</v>
      </c>
      <c r="G94" s="209">
        <v>0</v>
      </c>
      <c r="H94" s="53"/>
      <c r="I94" s="53"/>
    </row>
    <row r="95" spans="1:9" ht="20.100000000000001" customHeight="1" x14ac:dyDescent="0.25">
      <c r="A95" s="28">
        <v>4</v>
      </c>
      <c r="B95" s="28"/>
      <c r="C95" s="29" t="s">
        <v>5</v>
      </c>
      <c r="D95" s="235">
        <f>D96</f>
        <v>0</v>
      </c>
      <c r="E95" s="235">
        <f>E96</f>
        <v>0</v>
      </c>
      <c r="F95" s="235">
        <f>SUM(F96)</f>
        <v>0</v>
      </c>
      <c r="G95" s="236">
        <f>G96</f>
        <v>0</v>
      </c>
      <c r="H95" s="55" t="str">
        <f>IFERROR(G95/D95*100,"")</f>
        <v/>
      </c>
      <c r="I95" s="55" t="str">
        <f>IFERROR(G95/E95*100,"")</f>
        <v/>
      </c>
    </row>
    <row r="96" spans="1:9" ht="20.100000000000001" customHeight="1" x14ac:dyDescent="0.25">
      <c r="A96" s="7"/>
      <c r="B96" s="7">
        <v>42</v>
      </c>
      <c r="C96" s="12" t="s">
        <v>58</v>
      </c>
      <c r="D96" s="208">
        <v>0</v>
      </c>
      <c r="E96" s="208">
        <v>0</v>
      </c>
      <c r="F96" s="212">
        <v>0</v>
      </c>
      <c r="G96" s="69">
        <v>0</v>
      </c>
      <c r="H96" s="53" t="str">
        <f>IFERROR(G96/D96*100,"")</f>
        <v/>
      </c>
      <c r="I96" s="53" t="str">
        <f>IFERROR(G96/E96*100,"")</f>
        <v/>
      </c>
    </row>
    <row r="97" spans="4:73" x14ac:dyDescent="0.25"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</row>
    <row r="98" spans="4:73" x14ac:dyDescent="0.25">
      <c r="D98" s="37"/>
    </row>
    <row r="100" spans="4:73" x14ac:dyDescent="0.25">
      <c r="D100" s="37"/>
    </row>
    <row r="106" spans="4:73" x14ac:dyDescent="0.25">
      <c r="D106" s="37"/>
    </row>
    <row r="112" spans="4:73" x14ac:dyDescent="0.25">
      <c r="D112" s="37"/>
    </row>
  </sheetData>
  <mergeCells count="5">
    <mergeCell ref="A38:C38"/>
    <mergeCell ref="A5:C5"/>
    <mergeCell ref="A6:C6"/>
    <mergeCell ref="A37:C37"/>
    <mergeCell ref="A3:I3"/>
  </mergeCells>
  <pageMargins left="0.7" right="0.7" top="0.75" bottom="0.75" header="0.3" footer="0.3"/>
  <pageSetup paperSize="9" scale="56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D14" sqref="D14"/>
    </sheetView>
  </sheetViews>
  <sheetFormatPr defaultRowHeight="15" x14ac:dyDescent="0.25"/>
  <cols>
    <col min="1" max="1" width="37.7109375" customWidth="1"/>
    <col min="2" max="2" width="14.85546875" customWidth="1"/>
    <col min="3" max="3" width="15.5703125" customWidth="1"/>
    <col min="4" max="4" width="18.28515625" customWidth="1"/>
    <col min="5" max="5" width="15.28515625" customWidth="1"/>
    <col min="6" max="7" width="11.28515625" customWidth="1"/>
  </cols>
  <sheetData>
    <row r="1" spans="1:7" ht="21" x14ac:dyDescent="0.35">
      <c r="A1" s="39" t="s">
        <v>108</v>
      </c>
    </row>
    <row r="2" spans="1:7" ht="18" x14ac:dyDescent="0.25">
      <c r="A2" s="1"/>
      <c r="B2" s="1"/>
      <c r="C2" s="1"/>
      <c r="D2" s="1"/>
      <c r="E2" s="2"/>
      <c r="F2" s="2"/>
      <c r="G2" s="2"/>
    </row>
    <row r="3" spans="1:7" ht="15.75" customHeight="1" x14ac:dyDescent="0.25">
      <c r="A3" s="293" t="s">
        <v>21</v>
      </c>
      <c r="B3" s="293"/>
      <c r="C3" s="293"/>
      <c r="D3" s="293"/>
      <c r="E3" s="293"/>
      <c r="F3" s="293"/>
      <c r="G3" s="293"/>
    </row>
    <row r="4" spans="1:7" ht="18" x14ac:dyDescent="0.25">
      <c r="A4" s="1"/>
      <c r="B4" s="1"/>
      <c r="C4" s="1"/>
      <c r="D4" s="1"/>
      <c r="E4" s="2"/>
      <c r="F4" s="2"/>
      <c r="G4" s="2"/>
    </row>
    <row r="5" spans="1:7" ht="32.25" customHeight="1" x14ac:dyDescent="0.25">
      <c r="A5" s="20" t="s">
        <v>6</v>
      </c>
      <c r="B5" s="20" t="s">
        <v>281</v>
      </c>
      <c r="C5" s="20" t="s">
        <v>278</v>
      </c>
      <c r="D5" s="20" t="s">
        <v>279</v>
      </c>
      <c r="E5" s="20" t="s">
        <v>280</v>
      </c>
      <c r="F5" s="20" t="s">
        <v>10</v>
      </c>
      <c r="G5" s="20" t="s">
        <v>10</v>
      </c>
    </row>
    <row r="6" spans="1:7" s="16" customFormat="1" ht="11.25" customHeight="1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 t="s">
        <v>12</v>
      </c>
      <c r="G6" s="14" t="s">
        <v>13</v>
      </c>
    </row>
    <row r="7" spans="1:7" ht="20.100000000000001" customHeight="1" x14ac:dyDescent="0.25">
      <c r="A7" s="200" t="s">
        <v>7</v>
      </c>
      <c r="B7" s="201">
        <f>B9+B16</f>
        <v>946244.62000000011</v>
      </c>
      <c r="C7" s="201">
        <f>C9+C16</f>
        <v>2282551.5099999998</v>
      </c>
      <c r="D7" s="201">
        <f>D9+D16</f>
        <v>2337591.5299999998</v>
      </c>
      <c r="E7" s="202">
        <f>E9+E16</f>
        <v>1161343.9100000001</v>
      </c>
      <c r="F7" s="41">
        <f t="shared" ref="F7:F12" si="0">SUM(E7/B7*100)</f>
        <v>122.73189040694361</v>
      </c>
      <c r="G7" s="41">
        <f t="shared" ref="G7:G12" si="1">SUM(E7/D7*100)</f>
        <v>49.681216546844702</v>
      </c>
    </row>
    <row r="8" spans="1:7" ht="20.100000000000001" customHeight="1" x14ac:dyDescent="0.25">
      <c r="A8" s="203" t="s">
        <v>212</v>
      </c>
      <c r="B8" s="204">
        <f>SUM(B9+B16)</f>
        <v>946244.62000000011</v>
      </c>
      <c r="C8" s="204">
        <f>C9+C16</f>
        <v>2282551.5099999998</v>
      </c>
      <c r="D8" s="204">
        <f>D9+D16</f>
        <v>2337591.5299999998</v>
      </c>
      <c r="E8" s="204">
        <f>E9+E16</f>
        <v>1161343.9100000001</v>
      </c>
      <c r="F8" s="199">
        <f t="shared" si="0"/>
        <v>122.73189040694361</v>
      </c>
      <c r="G8" s="199">
        <f t="shared" si="1"/>
        <v>49.681216546844702</v>
      </c>
    </row>
    <row r="9" spans="1:7" ht="20.100000000000001" customHeight="1" x14ac:dyDescent="0.25">
      <c r="A9" s="205" t="s">
        <v>61</v>
      </c>
      <c r="B9" s="206">
        <f>SUM(B10:B15)</f>
        <v>929700.71000000008</v>
      </c>
      <c r="C9" s="206">
        <f>SUM(C10:C15)</f>
        <v>2213203.5299999998</v>
      </c>
      <c r="D9" s="206">
        <f>SUM(D10:D15)</f>
        <v>2260474.69</v>
      </c>
      <c r="E9" s="111">
        <f>SUM(E10:E15)</f>
        <v>1127307.03</v>
      </c>
      <c r="F9" s="98">
        <f t="shared" si="0"/>
        <v>121.25483156832266</v>
      </c>
      <c r="G9" s="98">
        <f t="shared" si="1"/>
        <v>49.870367272282977</v>
      </c>
    </row>
    <row r="10" spans="1:7" ht="20.100000000000001" customHeight="1" x14ac:dyDescent="0.25">
      <c r="A10" s="207" t="s">
        <v>64</v>
      </c>
      <c r="B10" s="208">
        <v>859907.98</v>
      </c>
      <c r="C10" s="208">
        <v>2075156.15</v>
      </c>
      <c r="D10" s="208">
        <v>2105925.5699999998</v>
      </c>
      <c r="E10" s="209">
        <v>1055001.99</v>
      </c>
      <c r="F10" s="106">
        <f t="shared" si="0"/>
        <v>122.68777759220238</v>
      </c>
      <c r="G10" s="106">
        <f t="shared" si="1"/>
        <v>50.096831769795166</v>
      </c>
    </row>
    <row r="11" spans="1:7" ht="20.100000000000001" customHeight="1" x14ac:dyDescent="0.25">
      <c r="A11" s="210" t="s">
        <v>62</v>
      </c>
      <c r="B11" s="208">
        <v>67401.789999999994</v>
      </c>
      <c r="C11" s="208">
        <v>133737.38</v>
      </c>
      <c r="D11" s="208">
        <v>144254.12</v>
      </c>
      <c r="E11" s="209">
        <v>69970.350000000006</v>
      </c>
      <c r="F11" s="106">
        <f t="shared" si="0"/>
        <v>103.81081867410349</v>
      </c>
      <c r="G11" s="106">
        <f t="shared" si="1"/>
        <v>48.504923117620493</v>
      </c>
    </row>
    <row r="12" spans="1:7" ht="20.100000000000001" customHeight="1" x14ac:dyDescent="0.25">
      <c r="A12" s="210" t="s">
        <v>63</v>
      </c>
      <c r="B12" s="208">
        <v>498</v>
      </c>
      <c r="C12" s="208">
        <v>1210</v>
      </c>
      <c r="D12" s="208">
        <v>1820</v>
      </c>
      <c r="E12" s="209">
        <v>434.77</v>
      </c>
      <c r="F12" s="106">
        <f t="shared" si="0"/>
        <v>87.303212851405618</v>
      </c>
      <c r="G12" s="106">
        <f t="shared" si="1"/>
        <v>23.888461538461534</v>
      </c>
    </row>
    <row r="13" spans="1:7" ht="20.100000000000001" customHeight="1" x14ac:dyDescent="0.25">
      <c r="A13" s="210" t="s">
        <v>67</v>
      </c>
      <c r="B13" s="208">
        <v>0</v>
      </c>
      <c r="C13" s="208">
        <v>0</v>
      </c>
      <c r="D13" s="208">
        <v>0</v>
      </c>
      <c r="E13" s="209">
        <v>0</v>
      </c>
      <c r="F13" s="106"/>
      <c r="G13" s="106"/>
    </row>
    <row r="14" spans="1:7" ht="20.100000000000001" customHeight="1" x14ac:dyDescent="0.25">
      <c r="A14" s="210" t="s">
        <v>68</v>
      </c>
      <c r="B14" s="208">
        <v>1852.93</v>
      </c>
      <c r="C14" s="208">
        <v>0</v>
      </c>
      <c r="D14" s="208">
        <v>0</v>
      </c>
      <c r="E14" s="209">
        <v>0</v>
      </c>
      <c r="F14" s="106"/>
      <c r="G14" s="106"/>
    </row>
    <row r="15" spans="1:7" ht="20.100000000000001" customHeight="1" x14ac:dyDescent="0.25">
      <c r="A15" s="210" t="s">
        <v>65</v>
      </c>
      <c r="B15" s="208">
        <v>40.01</v>
      </c>
      <c r="C15" s="208">
        <v>3100</v>
      </c>
      <c r="D15" s="208">
        <v>8475</v>
      </c>
      <c r="E15" s="209">
        <v>1899.92</v>
      </c>
      <c r="F15" s="106">
        <f>SUM(E15/B15*100)</f>
        <v>4748.6128467883036</v>
      </c>
      <c r="G15" s="106">
        <f>SUM(E15/D15*100)</f>
        <v>22.417935103244837</v>
      </c>
    </row>
    <row r="16" spans="1:7" ht="20.100000000000001" customHeight="1" x14ac:dyDescent="0.25">
      <c r="A16" s="205" t="s">
        <v>66</v>
      </c>
      <c r="B16" s="206">
        <f>SUM(B17:B20)</f>
        <v>16543.91</v>
      </c>
      <c r="C16" s="206">
        <f>SUM(C17:C20)</f>
        <v>69347.98</v>
      </c>
      <c r="D16" s="206">
        <f>SUM(D17:D20)</f>
        <v>77116.84</v>
      </c>
      <c r="E16" s="206">
        <f>SUM(E17:E20)</f>
        <v>34036.880000000005</v>
      </c>
      <c r="F16" s="98">
        <f>SUM(E16/B16*100)</f>
        <v>205.73661244530464</v>
      </c>
      <c r="G16" s="98">
        <f>SUM(E16/D16*100)</f>
        <v>44.136767014831008</v>
      </c>
    </row>
    <row r="17" spans="1:7" ht="20.100000000000001" customHeight="1" x14ac:dyDescent="0.25">
      <c r="A17" s="211" t="s">
        <v>64</v>
      </c>
      <c r="B17" s="208">
        <v>0</v>
      </c>
      <c r="C17" s="208">
        <v>729.98</v>
      </c>
      <c r="D17" s="212">
        <v>729.98</v>
      </c>
      <c r="E17" s="123">
        <v>398.18</v>
      </c>
      <c r="F17" s="106"/>
      <c r="G17" s="106">
        <f>SUM(E17/D17*100)</f>
        <v>54.546699909586557</v>
      </c>
    </row>
    <row r="18" spans="1:7" ht="20.100000000000001" customHeight="1" x14ac:dyDescent="0.25">
      <c r="A18" s="211" t="s">
        <v>62</v>
      </c>
      <c r="B18" s="208">
        <v>16543.91</v>
      </c>
      <c r="C18" s="208">
        <v>66800</v>
      </c>
      <c r="D18" s="212">
        <v>73412.03</v>
      </c>
      <c r="E18" s="123">
        <v>29946.75</v>
      </c>
      <c r="F18" s="106">
        <f>SUM(E18/B18*100)</f>
        <v>181.01373859021234</v>
      </c>
      <c r="G18" s="106">
        <f>SUM(E18/D18*100)</f>
        <v>40.7927011417611</v>
      </c>
    </row>
    <row r="19" spans="1:7" ht="20.100000000000001" customHeight="1" x14ac:dyDescent="0.25">
      <c r="A19" s="211" t="s">
        <v>68</v>
      </c>
      <c r="B19" s="208">
        <v>0</v>
      </c>
      <c r="C19" s="208">
        <v>1818</v>
      </c>
      <c r="D19" s="212">
        <v>1818</v>
      </c>
      <c r="E19" s="123">
        <v>1816.95</v>
      </c>
      <c r="F19" s="106"/>
      <c r="G19" s="106">
        <f>SUM(E19/D19*100)</f>
        <v>99.942244224422453</v>
      </c>
    </row>
    <row r="20" spans="1:7" ht="20.100000000000001" customHeight="1" x14ac:dyDescent="0.25">
      <c r="A20" s="211" t="s">
        <v>104</v>
      </c>
      <c r="B20" s="208"/>
      <c r="C20" s="208">
        <v>0</v>
      </c>
      <c r="D20" s="212">
        <v>1156.83</v>
      </c>
      <c r="E20" s="213">
        <v>1875</v>
      </c>
      <c r="F20" s="198"/>
      <c r="G20" s="198" t="str">
        <f>IFERROR(E20/C20*100,"")</f>
        <v/>
      </c>
    </row>
    <row r="21" spans="1:7" x14ac:dyDescent="0.25">
      <c r="F21" s="38"/>
      <c r="G21" s="38"/>
    </row>
  </sheetData>
  <mergeCells count="1">
    <mergeCell ref="A3:G3"/>
  </mergeCells>
  <pageMargins left="0.7" right="0.7" top="0.75" bottom="0.75" header="0.3" footer="0.3"/>
  <pageSetup paperSize="9" scale="7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B11" sqref="B11"/>
    </sheetView>
  </sheetViews>
  <sheetFormatPr defaultRowHeight="15" x14ac:dyDescent="0.25"/>
  <cols>
    <col min="1" max="1" width="12" customWidth="1"/>
    <col min="2" max="2" width="37.7109375" customWidth="1"/>
    <col min="3" max="3" width="16.5703125" customWidth="1"/>
    <col min="4" max="4" width="16" customWidth="1"/>
    <col min="5" max="5" width="18.5703125" customWidth="1"/>
    <col min="6" max="6" width="17" customWidth="1"/>
    <col min="7" max="7" width="10" customWidth="1"/>
    <col min="8" max="8" width="10.42578125" customWidth="1"/>
  </cols>
  <sheetData>
    <row r="1" spans="1:8" ht="21.75" thickBot="1" x14ac:dyDescent="0.4">
      <c r="A1" s="39" t="s">
        <v>108</v>
      </c>
      <c r="B1" s="58"/>
      <c r="C1" s="58"/>
      <c r="D1" s="58"/>
      <c r="E1" s="58"/>
      <c r="F1" s="58"/>
      <c r="G1" s="58"/>
      <c r="H1" s="58"/>
    </row>
    <row r="2" spans="1:8" ht="18.75" thickBot="1" x14ac:dyDescent="0.3">
      <c r="A2" s="1"/>
      <c r="B2" s="1"/>
      <c r="C2" s="1"/>
      <c r="D2" s="1"/>
      <c r="E2" s="2"/>
      <c r="F2" s="2"/>
      <c r="G2" s="2"/>
      <c r="H2" s="64"/>
    </row>
    <row r="3" spans="1:8" ht="16.5" customHeight="1" thickBot="1" x14ac:dyDescent="0.3">
      <c r="A3" s="315" t="s">
        <v>227</v>
      </c>
      <c r="B3" s="316"/>
      <c r="C3" s="316"/>
      <c r="D3" s="316"/>
      <c r="E3" s="316"/>
      <c r="F3" s="316"/>
      <c r="G3" s="316"/>
      <c r="H3" s="317"/>
    </row>
    <row r="4" spans="1:8" x14ac:dyDescent="0.25">
      <c r="A4" s="59"/>
      <c r="B4" s="59"/>
      <c r="C4" s="59"/>
      <c r="D4" s="59"/>
      <c r="E4" s="59"/>
      <c r="F4" s="59"/>
      <c r="G4" s="59"/>
      <c r="H4" s="59"/>
    </row>
    <row r="5" spans="1:8" ht="39" customHeight="1" x14ac:dyDescent="0.25">
      <c r="A5" s="318" t="s">
        <v>6</v>
      </c>
      <c r="B5" s="319"/>
      <c r="C5" s="20" t="s">
        <v>275</v>
      </c>
      <c r="D5" s="20" t="s">
        <v>270</v>
      </c>
      <c r="E5" s="20" t="s">
        <v>276</v>
      </c>
      <c r="F5" s="20" t="s">
        <v>277</v>
      </c>
      <c r="G5" s="120" t="s">
        <v>10</v>
      </c>
      <c r="H5" s="120" t="s">
        <v>10</v>
      </c>
    </row>
    <row r="6" spans="1:8" ht="9.75" customHeight="1" x14ac:dyDescent="0.25">
      <c r="A6" s="320">
        <v>1</v>
      </c>
      <c r="B6" s="321"/>
      <c r="C6" s="137">
        <v>2</v>
      </c>
      <c r="D6" s="137">
        <v>3</v>
      </c>
      <c r="E6" s="137">
        <v>4</v>
      </c>
      <c r="F6" s="137">
        <v>5</v>
      </c>
      <c r="G6" s="14" t="s">
        <v>12</v>
      </c>
      <c r="H6" s="14" t="s">
        <v>13</v>
      </c>
    </row>
    <row r="7" spans="1:8" ht="20.100000000000001" customHeight="1" x14ac:dyDescent="0.25">
      <c r="A7" s="215"/>
      <c r="B7" s="216" t="s">
        <v>7</v>
      </c>
      <c r="C7" s="217">
        <f>SUM(C8:C16)</f>
        <v>946244.62</v>
      </c>
      <c r="D7" s="217">
        <f>SUM(D8:D16)</f>
        <v>2282551.5099999998</v>
      </c>
      <c r="E7" s="217">
        <f>SUM(E8:E16)</f>
        <v>2337591.5299999998</v>
      </c>
      <c r="F7" s="217">
        <f>SUM(F8:F16)</f>
        <v>1161343.9099999999</v>
      </c>
      <c r="G7" s="218">
        <f>SUM(F7/C7)*100</f>
        <v>122.73189040694359</v>
      </c>
      <c r="H7" s="218">
        <f>SUM(F7/E7)*100</f>
        <v>49.681216546844695</v>
      </c>
    </row>
    <row r="8" spans="1:8" ht="20.100000000000001" customHeight="1" x14ac:dyDescent="0.25">
      <c r="A8" s="65" t="s">
        <v>230</v>
      </c>
      <c r="B8" s="65" t="s">
        <v>131</v>
      </c>
      <c r="C8" s="214">
        <v>16563.91</v>
      </c>
      <c r="D8" s="214">
        <v>18000</v>
      </c>
      <c r="E8" s="214">
        <v>21412.03</v>
      </c>
      <c r="F8" s="208">
        <v>19538.009999999998</v>
      </c>
      <c r="G8" s="130">
        <f>SUM(F8/C8)*100</f>
        <v>117.95530161658689</v>
      </c>
      <c r="H8" s="130">
        <f>SUM(F8/E8)*100</f>
        <v>91.247817231715061</v>
      </c>
    </row>
    <row r="9" spans="1:8" ht="20.100000000000001" customHeight="1" x14ac:dyDescent="0.25">
      <c r="A9" s="60" t="s">
        <v>231</v>
      </c>
      <c r="B9" s="61" t="s">
        <v>228</v>
      </c>
      <c r="C9" s="214">
        <v>199.09</v>
      </c>
      <c r="D9" s="214">
        <v>729.98</v>
      </c>
      <c r="E9" s="214">
        <v>729.98</v>
      </c>
      <c r="F9" s="208">
        <v>398.18</v>
      </c>
      <c r="G9" s="130">
        <f>SUM(F9/C9)*100</f>
        <v>200</v>
      </c>
      <c r="H9" s="130">
        <f>SUM(F9/E9)*100</f>
        <v>54.546699909586557</v>
      </c>
    </row>
    <row r="10" spans="1:8" ht="20.100000000000001" customHeight="1" x14ac:dyDescent="0.25">
      <c r="A10" s="60" t="s">
        <v>237</v>
      </c>
      <c r="B10" s="61" t="s">
        <v>238</v>
      </c>
      <c r="C10" s="214">
        <v>270</v>
      </c>
      <c r="D10" s="214">
        <v>0</v>
      </c>
      <c r="E10" s="214">
        <v>0</v>
      </c>
      <c r="F10" s="208">
        <v>0</v>
      </c>
      <c r="G10" s="130"/>
      <c r="H10" s="130"/>
    </row>
    <row r="11" spans="1:8" ht="20.100000000000001" customHeight="1" x14ac:dyDescent="0.25">
      <c r="A11" s="60" t="s">
        <v>236</v>
      </c>
      <c r="B11" s="61" t="s">
        <v>155</v>
      </c>
      <c r="C11" s="214">
        <v>167.28</v>
      </c>
      <c r="D11" s="214">
        <v>0</v>
      </c>
      <c r="E11" s="214">
        <v>0</v>
      </c>
      <c r="F11" s="208">
        <v>0</v>
      </c>
      <c r="G11" s="130"/>
      <c r="H11" s="130"/>
    </row>
    <row r="12" spans="1:8" ht="20.100000000000001" customHeight="1" x14ac:dyDescent="0.25">
      <c r="A12" s="60" t="s">
        <v>232</v>
      </c>
      <c r="B12" s="60" t="s">
        <v>229</v>
      </c>
      <c r="C12" s="214">
        <v>1852.93</v>
      </c>
      <c r="D12" s="214">
        <v>1818</v>
      </c>
      <c r="E12" s="214">
        <v>1818</v>
      </c>
      <c r="F12" s="208">
        <v>1816.95</v>
      </c>
      <c r="G12" s="130">
        <f>SUM(F12/C12)*100</f>
        <v>98.058210509841174</v>
      </c>
      <c r="H12" s="130">
        <f>SUM(F12/E12)*100</f>
        <v>99.942244224422453</v>
      </c>
    </row>
    <row r="13" spans="1:8" ht="20.100000000000001" customHeight="1" x14ac:dyDescent="0.25">
      <c r="A13" s="62" t="s">
        <v>233</v>
      </c>
      <c r="B13" s="60" t="s">
        <v>161</v>
      </c>
      <c r="C13" s="214">
        <v>1704.55</v>
      </c>
      <c r="D13" s="214">
        <v>48000</v>
      </c>
      <c r="E13" s="214">
        <v>52000</v>
      </c>
      <c r="F13" s="208">
        <v>9868.74</v>
      </c>
      <c r="G13" s="130">
        <f>SUM(F13/C13)*100</f>
        <v>578.96453609457046</v>
      </c>
      <c r="H13" s="130">
        <f>SUM(F13/E13)*100</f>
        <v>18.978346153846154</v>
      </c>
    </row>
    <row r="14" spans="1:8" ht="20.100000000000001" customHeight="1" x14ac:dyDescent="0.25">
      <c r="A14" s="60" t="s">
        <v>234</v>
      </c>
      <c r="B14" s="61" t="s">
        <v>171</v>
      </c>
      <c r="C14" s="214">
        <v>922397.85</v>
      </c>
      <c r="D14" s="214">
        <v>2210903.5299999998</v>
      </c>
      <c r="E14" s="214">
        <v>2251999.69</v>
      </c>
      <c r="F14" s="214">
        <v>1127822.1100000001</v>
      </c>
      <c r="G14" s="130">
        <f>SUM(F14/C14)*100</f>
        <v>122.27067853638212</v>
      </c>
      <c r="H14" s="130">
        <f>SUM(F14/E14)*100</f>
        <v>50.080917639913181</v>
      </c>
    </row>
    <row r="15" spans="1:8" ht="25.5" customHeight="1" x14ac:dyDescent="0.25">
      <c r="A15" s="60" t="s">
        <v>235</v>
      </c>
      <c r="B15" s="61" t="s">
        <v>203</v>
      </c>
      <c r="C15" s="214">
        <v>3089.01</v>
      </c>
      <c r="D15" s="214">
        <v>3100</v>
      </c>
      <c r="E15" s="214">
        <v>9631.83</v>
      </c>
      <c r="F15" s="214">
        <v>1899.92</v>
      </c>
      <c r="G15" s="130">
        <f>SUM(F15/C15)*100</f>
        <v>61.505789880900352</v>
      </c>
      <c r="H15" s="130">
        <f>SUM(F15/E15)*100</f>
        <v>19.725431200509146</v>
      </c>
    </row>
    <row r="16" spans="1:8" x14ac:dyDescent="0.25">
      <c r="A16" s="60" t="s">
        <v>239</v>
      </c>
      <c r="B16" s="61" t="s">
        <v>240</v>
      </c>
      <c r="C16" s="214">
        <v>0</v>
      </c>
      <c r="D16" s="214">
        <v>0</v>
      </c>
      <c r="E16" s="214">
        <v>0</v>
      </c>
      <c r="F16" s="208">
        <f>SUM(F17:F25)</f>
        <v>0</v>
      </c>
      <c r="G16" s="66"/>
      <c r="H16" s="66"/>
    </row>
    <row r="17" spans="6:6" x14ac:dyDescent="0.25">
      <c r="F17" s="67"/>
    </row>
  </sheetData>
  <mergeCells count="3">
    <mergeCell ref="A3:H3"/>
    <mergeCell ref="A5:B5"/>
    <mergeCell ref="A6:B6"/>
  </mergeCells>
  <pageMargins left="0.7" right="0.7" top="0.75" bottom="0.75" header="0.3" footer="0.3"/>
  <pageSetup paperSize="9" scale="63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topLeftCell="D1" workbookViewId="0">
      <selection activeCell="J7" sqref="J7:K11"/>
    </sheetView>
  </sheetViews>
  <sheetFormatPr defaultRowHeight="15" x14ac:dyDescent="0.25"/>
  <cols>
    <col min="1" max="1" width="11.42578125" customWidth="1"/>
    <col min="4" max="4" width="11.42578125" customWidth="1"/>
    <col min="5" max="5" width="27.7109375" customWidth="1"/>
    <col min="6" max="6" width="18.28515625" customWidth="1"/>
    <col min="7" max="7" width="20.140625" customWidth="1"/>
    <col min="8" max="8" width="17.42578125" customWidth="1"/>
    <col min="9" max="9" width="8.42578125" hidden="1" customWidth="1"/>
    <col min="10" max="10" width="10" customWidth="1"/>
  </cols>
  <sheetData>
    <row r="1" spans="1:11" ht="21.75" thickBot="1" x14ac:dyDescent="0.4">
      <c r="B1" s="39" t="s">
        <v>108</v>
      </c>
      <c r="C1" s="58"/>
    </row>
    <row r="2" spans="1:11" ht="15" customHeight="1" x14ac:dyDescent="0.35">
      <c r="B2" s="39"/>
      <c r="C2" s="144"/>
    </row>
    <row r="3" spans="1:11" ht="15.75" x14ac:dyDescent="0.25">
      <c r="A3" s="364" t="s">
        <v>274</v>
      </c>
      <c r="B3" s="365"/>
      <c r="C3" s="365"/>
      <c r="D3" s="365"/>
      <c r="E3" s="365"/>
      <c r="F3" s="365"/>
      <c r="G3" s="365"/>
      <c r="H3" s="365"/>
      <c r="I3" s="365"/>
      <c r="J3" s="365"/>
      <c r="K3" s="133"/>
    </row>
    <row r="4" spans="1:11" ht="15.75" customHeight="1" x14ac:dyDescent="0.25">
      <c r="A4" s="134"/>
      <c r="B4" s="135"/>
      <c r="C4" s="366" t="s">
        <v>120</v>
      </c>
      <c r="D4" s="367"/>
      <c r="E4" s="367"/>
      <c r="F4" s="367"/>
      <c r="G4" s="367"/>
      <c r="H4" s="135"/>
      <c r="I4" s="135"/>
      <c r="J4" s="135"/>
      <c r="K4" s="136"/>
    </row>
    <row r="5" spans="1:11" ht="34.5" customHeight="1" x14ac:dyDescent="0.25">
      <c r="A5" s="368" t="s">
        <v>121</v>
      </c>
      <c r="B5" s="369"/>
      <c r="C5" s="369"/>
      <c r="D5" s="369"/>
      <c r="E5" s="369"/>
      <c r="F5" s="48" t="s">
        <v>270</v>
      </c>
      <c r="G5" s="49" t="s">
        <v>290</v>
      </c>
      <c r="H5" s="370" t="s">
        <v>289</v>
      </c>
      <c r="I5" s="371"/>
      <c r="J5" s="48" t="s">
        <v>122</v>
      </c>
      <c r="K5" s="48" t="s">
        <v>122</v>
      </c>
    </row>
    <row r="6" spans="1:11" ht="11.25" customHeight="1" x14ac:dyDescent="0.25">
      <c r="A6" s="124"/>
      <c r="B6" s="372">
        <v>1</v>
      </c>
      <c r="C6" s="373"/>
      <c r="D6" s="373"/>
      <c r="E6" s="373"/>
      <c r="F6" s="125">
        <v>2</v>
      </c>
      <c r="G6" s="126">
        <v>3</v>
      </c>
      <c r="H6" s="374">
        <v>4</v>
      </c>
      <c r="I6" s="375"/>
      <c r="J6" s="125" t="s">
        <v>211</v>
      </c>
      <c r="K6" s="125" t="s">
        <v>123</v>
      </c>
    </row>
    <row r="7" spans="1:11" ht="20.100000000000001" customHeight="1" x14ac:dyDescent="0.25">
      <c r="A7" s="145"/>
      <c r="B7" s="376" t="s">
        <v>124</v>
      </c>
      <c r="C7" s="377"/>
      <c r="D7" s="377"/>
      <c r="E7" s="377"/>
      <c r="F7" s="111">
        <f>SUM(F11)</f>
        <v>2282551.5099999998</v>
      </c>
      <c r="G7" s="112">
        <f>SUM(G11)</f>
        <v>2337591.5299999998</v>
      </c>
      <c r="H7" s="324">
        <f>SUM(H8)</f>
        <v>1161343.9099999999</v>
      </c>
      <c r="I7" s="325"/>
      <c r="J7" s="113">
        <f>SUM(H7/F7)*100</f>
        <v>50.879198340632414</v>
      </c>
      <c r="K7" s="113">
        <f>SUM(H7/G7)*100</f>
        <v>49.681216546844695</v>
      </c>
    </row>
    <row r="8" spans="1:11" ht="20.100000000000001" customHeight="1" x14ac:dyDescent="0.25">
      <c r="A8" s="68" t="s">
        <v>125</v>
      </c>
      <c r="B8" s="357" t="s">
        <v>222</v>
      </c>
      <c r="C8" s="358"/>
      <c r="D8" s="358"/>
      <c r="E8" s="358"/>
      <c r="F8" s="69">
        <f t="shared" ref="F8:G10" si="0">SUM(F9)</f>
        <v>2282551.5099999998</v>
      </c>
      <c r="G8" s="70">
        <f t="shared" si="0"/>
        <v>2337591.5299999998</v>
      </c>
      <c r="H8" s="322">
        <f>SUM(H9)</f>
        <v>1161343.9099999999</v>
      </c>
      <c r="I8" s="323"/>
      <c r="J8" s="71"/>
      <c r="K8" s="71"/>
    </row>
    <row r="9" spans="1:11" ht="20.100000000000001" customHeight="1" x14ac:dyDescent="0.25">
      <c r="A9" s="68" t="s">
        <v>225</v>
      </c>
      <c r="B9" s="357" t="s">
        <v>126</v>
      </c>
      <c r="C9" s="358"/>
      <c r="D9" s="358"/>
      <c r="E9" s="358"/>
      <c r="F9" s="69">
        <f t="shared" si="0"/>
        <v>2282551.5099999998</v>
      </c>
      <c r="G9" s="70">
        <f t="shared" si="0"/>
        <v>2337591.5299999998</v>
      </c>
      <c r="H9" s="322">
        <f>SUM(H10)</f>
        <v>1161343.9099999999</v>
      </c>
      <c r="I9" s="323"/>
      <c r="J9" s="71"/>
      <c r="K9" s="71"/>
    </row>
    <row r="10" spans="1:11" ht="20.100000000000001" customHeight="1" x14ac:dyDescent="0.25">
      <c r="A10" s="68" t="s">
        <v>226</v>
      </c>
      <c r="B10" s="357" t="s">
        <v>127</v>
      </c>
      <c r="C10" s="358"/>
      <c r="D10" s="358"/>
      <c r="E10" s="358"/>
      <c r="F10" s="69">
        <f t="shared" si="0"/>
        <v>2282551.5099999998</v>
      </c>
      <c r="G10" s="70">
        <f t="shared" si="0"/>
        <v>2337591.5299999998</v>
      </c>
      <c r="H10" s="322">
        <f>SUM(H11)</f>
        <v>1161343.9099999999</v>
      </c>
      <c r="I10" s="323"/>
      <c r="J10" s="71"/>
      <c r="K10" s="71"/>
    </row>
    <row r="11" spans="1:11" ht="24" customHeight="1" x14ac:dyDescent="0.25">
      <c r="A11" s="107" t="s">
        <v>128</v>
      </c>
      <c r="B11" s="359" t="s">
        <v>129</v>
      </c>
      <c r="C11" s="360"/>
      <c r="D11" s="360"/>
      <c r="E11" s="361"/>
      <c r="F11" s="109">
        <f>SUM(F29+F66+F69+F74+F105+F136+F156)</f>
        <v>2282551.5099999998</v>
      </c>
      <c r="G11" s="109">
        <f>SUM(G29+G69+G74+G105+G136+G156)</f>
        <v>2337591.5299999998</v>
      </c>
      <c r="H11" s="326">
        <f>SUM(H29+H69+H74+H105+H136+H156)</f>
        <v>1161343.9099999999</v>
      </c>
      <c r="I11" s="327"/>
      <c r="J11" s="170">
        <f>(H11/F11*100)</f>
        <v>50.879198340632414</v>
      </c>
      <c r="K11" s="170">
        <f>(H11/G11*100)</f>
        <v>49.681216546844695</v>
      </c>
    </row>
    <row r="12" spans="1:11" ht="24.75" customHeight="1" x14ac:dyDescent="0.25">
      <c r="A12" s="176" t="s">
        <v>130</v>
      </c>
      <c r="B12" s="355" t="s">
        <v>131</v>
      </c>
      <c r="C12" s="356"/>
      <c r="D12" s="356"/>
      <c r="E12" s="356"/>
      <c r="F12" s="114">
        <f>SUM(F13+F21)</f>
        <v>18800</v>
      </c>
      <c r="G12" s="114">
        <f>SUM(G13+G21)</f>
        <v>21412.03</v>
      </c>
      <c r="H12" s="324">
        <f>SUM(H13+H21)</f>
        <v>19617.96</v>
      </c>
      <c r="I12" s="325"/>
      <c r="J12" s="113">
        <f>(H12/F12*100)</f>
        <v>104.35085106382978</v>
      </c>
      <c r="K12" s="113">
        <f>(H12/G12*100)</f>
        <v>91.621205462536722</v>
      </c>
    </row>
    <row r="13" spans="1:11" ht="20.100000000000001" customHeight="1" x14ac:dyDescent="0.25">
      <c r="A13" s="181" t="s">
        <v>138</v>
      </c>
      <c r="B13" s="349" t="s">
        <v>141</v>
      </c>
      <c r="C13" s="350"/>
      <c r="D13" s="350"/>
      <c r="E13" s="350"/>
      <c r="F13" s="195">
        <f t="shared" ref="F13:H14" si="1">SUM(F14)</f>
        <v>13800</v>
      </c>
      <c r="G13" s="195">
        <f t="shared" si="1"/>
        <v>16412.03</v>
      </c>
      <c r="H13" s="330">
        <f t="shared" si="1"/>
        <v>16491.98</v>
      </c>
      <c r="I13" s="331"/>
      <c r="J13" s="108">
        <f>(H13/F13*100)</f>
        <v>119.50710144927537</v>
      </c>
      <c r="K13" s="108">
        <f>SUM(H13/G13)*100</f>
        <v>100.48714266303438</v>
      </c>
    </row>
    <row r="14" spans="1:11" ht="20.100000000000001" customHeight="1" x14ac:dyDescent="0.25">
      <c r="A14" s="219" t="s">
        <v>140</v>
      </c>
      <c r="B14" s="351" t="s">
        <v>141</v>
      </c>
      <c r="C14" s="352"/>
      <c r="D14" s="352"/>
      <c r="E14" s="352"/>
      <c r="F14" s="220">
        <f t="shared" si="1"/>
        <v>13800</v>
      </c>
      <c r="G14" s="220">
        <f t="shared" si="1"/>
        <v>16412.03</v>
      </c>
      <c r="H14" s="336">
        <f t="shared" si="1"/>
        <v>16491.98</v>
      </c>
      <c r="I14" s="337"/>
      <c r="J14" s="221"/>
      <c r="K14" s="221"/>
    </row>
    <row r="15" spans="1:11" ht="20.100000000000001" customHeight="1" x14ac:dyDescent="0.25">
      <c r="A15" s="171" t="s">
        <v>135</v>
      </c>
      <c r="B15" s="344" t="s">
        <v>3</v>
      </c>
      <c r="C15" s="345"/>
      <c r="D15" s="345"/>
      <c r="E15" s="345"/>
      <c r="F15" s="51">
        <v>13800</v>
      </c>
      <c r="G15" s="51">
        <v>16412.03</v>
      </c>
      <c r="H15" s="328">
        <f>SUM(H16)</f>
        <v>16491.98</v>
      </c>
      <c r="I15" s="329"/>
      <c r="J15" s="73"/>
      <c r="K15" s="73"/>
    </row>
    <row r="16" spans="1:11" ht="20.100000000000001" customHeight="1" x14ac:dyDescent="0.25">
      <c r="A16" s="171" t="s">
        <v>142</v>
      </c>
      <c r="B16" s="344" t="s">
        <v>9</v>
      </c>
      <c r="C16" s="345"/>
      <c r="D16" s="345"/>
      <c r="E16" s="345"/>
      <c r="F16" s="51">
        <v>13800</v>
      </c>
      <c r="G16" s="51">
        <v>16412.03</v>
      </c>
      <c r="H16" s="328">
        <f>SUM(H17:I20)</f>
        <v>16491.98</v>
      </c>
      <c r="I16" s="329"/>
      <c r="J16" s="73"/>
      <c r="K16" s="73"/>
    </row>
    <row r="17" spans="1:11" ht="20.100000000000001" customHeight="1" x14ac:dyDescent="0.25">
      <c r="A17" s="171">
        <v>3237</v>
      </c>
      <c r="B17" s="344" t="s">
        <v>143</v>
      </c>
      <c r="C17" s="345"/>
      <c r="D17" s="345"/>
      <c r="E17" s="345"/>
      <c r="F17" s="51">
        <v>0</v>
      </c>
      <c r="G17" s="51">
        <v>0</v>
      </c>
      <c r="H17" s="332">
        <v>2620.33</v>
      </c>
      <c r="I17" s="333"/>
      <c r="J17" s="73"/>
      <c r="K17" s="73"/>
    </row>
    <row r="18" spans="1:11" ht="18" customHeight="1" x14ac:dyDescent="0.25">
      <c r="A18" s="171">
        <v>3239</v>
      </c>
      <c r="B18" s="344" t="s">
        <v>144</v>
      </c>
      <c r="C18" s="345"/>
      <c r="D18" s="345"/>
      <c r="E18" s="345"/>
      <c r="F18" s="51">
        <v>0</v>
      </c>
      <c r="G18" s="51">
        <v>0</v>
      </c>
      <c r="H18" s="378">
        <v>4561.7</v>
      </c>
      <c r="I18" s="379"/>
      <c r="J18" s="73"/>
      <c r="K18" s="73"/>
    </row>
    <row r="19" spans="1:11" ht="20.100000000000001" customHeight="1" x14ac:dyDescent="0.25">
      <c r="A19" s="171">
        <v>3293</v>
      </c>
      <c r="B19" s="344" t="s">
        <v>84</v>
      </c>
      <c r="C19" s="345"/>
      <c r="D19" s="345"/>
      <c r="E19" s="345"/>
      <c r="F19" s="51">
        <v>0</v>
      </c>
      <c r="G19" s="51">
        <v>0</v>
      </c>
      <c r="H19" s="328">
        <v>9230</v>
      </c>
      <c r="I19" s="329"/>
      <c r="J19" s="73"/>
      <c r="K19" s="73"/>
    </row>
    <row r="20" spans="1:11" ht="20.100000000000001" customHeight="1" x14ac:dyDescent="0.25">
      <c r="A20" s="171">
        <v>3299</v>
      </c>
      <c r="B20" s="344" t="s">
        <v>88</v>
      </c>
      <c r="C20" s="345"/>
      <c r="D20" s="345"/>
      <c r="E20" s="345"/>
      <c r="F20" s="51">
        <v>0</v>
      </c>
      <c r="G20" s="51">
        <v>0</v>
      </c>
      <c r="H20" s="328">
        <v>79.95</v>
      </c>
      <c r="I20" s="329"/>
      <c r="J20" s="73"/>
      <c r="K20" s="73"/>
    </row>
    <row r="21" spans="1:11" ht="20.100000000000001" customHeight="1" x14ac:dyDescent="0.25">
      <c r="A21" s="173" t="s">
        <v>145</v>
      </c>
      <c r="B21" s="362" t="s">
        <v>150</v>
      </c>
      <c r="C21" s="363"/>
      <c r="D21" s="363"/>
      <c r="E21" s="363"/>
      <c r="F21" s="183">
        <f>SUM(F22)</f>
        <v>5000</v>
      </c>
      <c r="G21" s="183">
        <v>5000</v>
      </c>
      <c r="H21" s="334">
        <v>3125.98</v>
      </c>
      <c r="I21" s="335"/>
      <c r="J21" s="131">
        <f>(H21/F21*100)</f>
        <v>62.519599999999997</v>
      </c>
      <c r="K21" s="131">
        <f>SUM(H21/G21)*100</f>
        <v>62.519599999999997</v>
      </c>
    </row>
    <row r="22" spans="1:11" ht="20.100000000000001" customHeight="1" x14ac:dyDescent="0.25">
      <c r="A22" s="173" t="s">
        <v>147</v>
      </c>
      <c r="B22" s="362" t="s">
        <v>148</v>
      </c>
      <c r="C22" s="363"/>
      <c r="D22" s="363"/>
      <c r="E22" s="363"/>
      <c r="F22" s="183">
        <f>SUM(F23)</f>
        <v>5000</v>
      </c>
      <c r="G22" s="183">
        <v>5000</v>
      </c>
      <c r="H22" s="334">
        <v>3125.98</v>
      </c>
      <c r="I22" s="335"/>
      <c r="J22" s="131">
        <f>(H22/F22*100)</f>
        <v>62.519599999999997</v>
      </c>
      <c r="K22" s="131">
        <f>SUM(H22/G22)*100</f>
        <v>62.519599999999997</v>
      </c>
    </row>
    <row r="23" spans="1:11" ht="20.100000000000001" customHeight="1" x14ac:dyDescent="0.25">
      <c r="A23" s="219" t="s">
        <v>149</v>
      </c>
      <c r="B23" s="351" t="s">
        <v>150</v>
      </c>
      <c r="C23" s="352"/>
      <c r="D23" s="352"/>
      <c r="E23" s="352"/>
      <c r="F23" s="220">
        <v>5000</v>
      </c>
      <c r="G23" s="220">
        <v>5000</v>
      </c>
      <c r="H23" s="336">
        <v>3125.98</v>
      </c>
      <c r="I23" s="337"/>
      <c r="J23" s="221"/>
      <c r="K23" s="221"/>
    </row>
    <row r="24" spans="1:11" ht="20.100000000000001" customHeight="1" x14ac:dyDescent="0.25">
      <c r="A24" s="171" t="s">
        <v>135</v>
      </c>
      <c r="B24" s="344" t="s">
        <v>3</v>
      </c>
      <c r="C24" s="345"/>
      <c r="D24" s="345"/>
      <c r="E24" s="345"/>
      <c r="F24" s="51">
        <v>5000</v>
      </c>
      <c r="G24" s="51">
        <v>5000</v>
      </c>
      <c r="H24" s="328">
        <v>3125.98</v>
      </c>
      <c r="I24" s="329"/>
      <c r="J24" s="73"/>
      <c r="K24" s="73"/>
    </row>
    <row r="25" spans="1:11" ht="20.100000000000001" customHeight="1" x14ac:dyDescent="0.25">
      <c r="A25" s="171" t="s">
        <v>142</v>
      </c>
      <c r="B25" s="344" t="s">
        <v>9</v>
      </c>
      <c r="C25" s="345"/>
      <c r="D25" s="345"/>
      <c r="E25" s="345"/>
      <c r="F25" s="51">
        <v>5000</v>
      </c>
      <c r="G25" s="51">
        <v>5000</v>
      </c>
      <c r="H25" s="328">
        <v>3125.98</v>
      </c>
      <c r="I25" s="329"/>
      <c r="J25" s="73"/>
      <c r="K25" s="73"/>
    </row>
    <row r="26" spans="1:11" ht="20.100000000000001" customHeight="1" x14ac:dyDescent="0.25">
      <c r="A26" s="171">
        <v>3211</v>
      </c>
      <c r="B26" s="344" t="s">
        <v>19</v>
      </c>
      <c r="C26" s="345"/>
      <c r="D26" s="345"/>
      <c r="E26" s="345"/>
      <c r="F26" s="51"/>
      <c r="G26" s="167"/>
      <c r="H26" s="328">
        <v>103.97</v>
      </c>
      <c r="I26" s="329"/>
      <c r="J26" s="73"/>
      <c r="K26" s="73"/>
    </row>
    <row r="27" spans="1:11" ht="20.100000000000001" customHeight="1" x14ac:dyDescent="0.25">
      <c r="A27" s="177">
        <v>3231</v>
      </c>
      <c r="B27" s="344" t="s">
        <v>184</v>
      </c>
      <c r="C27" s="345"/>
      <c r="D27" s="345"/>
      <c r="E27" s="345"/>
      <c r="F27" s="51"/>
      <c r="G27" s="167"/>
      <c r="H27" s="328">
        <v>2811.07</v>
      </c>
      <c r="I27" s="329"/>
      <c r="J27" s="73"/>
      <c r="K27" s="73"/>
    </row>
    <row r="28" spans="1:11" ht="20.100000000000001" customHeight="1" x14ac:dyDescent="0.25">
      <c r="A28" s="171">
        <v>3241</v>
      </c>
      <c r="B28" s="344" t="s">
        <v>167</v>
      </c>
      <c r="C28" s="345"/>
      <c r="D28" s="345"/>
      <c r="E28" s="345"/>
      <c r="F28" s="51"/>
      <c r="G28" s="167"/>
      <c r="H28" s="328">
        <v>250</v>
      </c>
      <c r="I28" s="329"/>
      <c r="J28" s="73"/>
      <c r="K28" s="73"/>
    </row>
    <row r="29" spans="1:11" ht="23.25" customHeight="1" x14ac:dyDescent="0.25">
      <c r="A29" s="176" t="s">
        <v>151</v>
      </c>
      <c r="B29" s="355" t="s">
        <v>152</v>
      </c>
      <c r="C29" s="356"/>
      <c r="D29" s="356"/>
      <c r="E29" s="356"/>
      <c r="F29" s="114">
        <f>SUM(F30)</f>
        <v>729.98</v>
      </c>
      <c r="G29" s="114">
        <f>SUM(G30)</f>
        <v>729.98</v>
      </c>
      <c r="H29" s="324">
        <f>SUM(H30)</f>
        <v>398.17999999999995</v>
      </c>
      <c r="I29" s="325"/>
      <c r="J29" s="72">
        <f>(H29/F29*100)</f>
        <v>54.546699909586557</v>
      </c>
      <c r="K29" s="72">
        <f>SUM(H29/G29)*100</f>
        <v>54.546699909586557</v>
      </c>
    </row>
    <row r="30" spans="1:11" ht="20.100000000000001" customHeight="1" x14ac:dyDescent="0.25">
      <c r="A30" s="181" t="s">
        <v>132</v>
      </c>
      <c r="B30" s="349" t="s">
        <v>133</v>
      </c>
      <c r="C30" s="350"/>
      <c r="D30" s="350"/>
      <c r="E30" s="350"/>
      <c r="F30" s="195">
        <v>729.98</v>
      </c>
      <c r="G30" s="182">
        <v>729.98</v>
      </c>
      <c r="H30" s="330">
        <f>SUM(H31)</f>
        <v>398.17999999999995</v>
      </c>
      <c r="I30" s="331"/>
      <c r="J30" s="108">
        <f>(H30/F30*100)</f>
        <v>54.546699909586557</v>
      </c>
      <c r="K30" s="108">
        <f>SUM(H30/G30)*100</f>
        <v>54.546699909586557</v>
      </c>
    </row>
    <row r="31" spans="1:11" ht="20.100000000000001" customHeight="1" x14ac:dyDescent="0.25">
      <c r="A31" s="181" t="s">
        <v>153</v>
      </c>
      <c r="B31" s="349" t="s">
        <v>133</v>
      </c>
      <c r="C31" s="350"/>
      <c r="D31" s="350"/>
      <c r="E31" s="350"/>
      <c r="F31" s="195">
        <v>729.98</v>
      </c>
      <c r="G31" s="182">
        <v>729.98</v>
      </c>
      <c r="H31" s="330">
        <f>SUM(H32)</f>
        <v>398.17999999999995</v>
      </c>
      <c r="I31" s="331"/>
      <c r="J31" s="108">
        <f>(H31/F31*100)</f>
        <v>54.546699909586557</v>
      </c>
      <c r="K31" s="108">
        <f>SUM(H31/G31)*100</f>
        <v>54.546699909586557</v>
      </c>
    </row>
    <row r="32" spans="1:11" ht="20.100000000000001" customHeight="1" x14ac:dyDescent="0.25">
      <c r="A32" s="171" t="s">
        <v>135</v>
      </c>
      <c r="B32" s="344" t="s">
        <v>3</v>
      </c>
      <c r="C32" s="345"/>
      <c r="D32" s="345"/>
      <c r="E32" s="345"/>
      <c r="F32" s="51">
        <v>729.98</v>
      </c>
      <c r="G32" s="167">
        <v>729.98</v>
      </c>
      <c r="H32" s="328">
        <f>SUM(H33)</f>
        <v>398.17999999999995</v>
      </c>
      <c r="I32" s="329"/>
      <c r="J32" s="73"/>
      <c r="K32" s="73"/>
    </row>
    <row r="33" spans="1:11" ht="20.100000000000001" customHeight="1" x14ac:dyDescent="0.25">
      <c r="A33" s="171" t="s">
        <v>136</v>
      </c>
      <c r="B33" s="344" t="s">
        <v>4</v>
      </c>
      <c r="C33" s="345"/>
      <c r="D33" s="345"/>
      <c r="E33" s="345"/>
      <c r="F33" s="51">
        <v>729.98</v>
      </c>
      <c r="G33" s="167">
        <v>729.98</v>
      </c>
      <c r="H33" s="328">
        <f>SUM(H34:I35)</f>
        <v>398.17999999999995</v>
      </c>
      <c r="I33" s="329"/>
      <c r="J33" s="73"/>
      <c r="K33" s="73"/>
    </row>
    <row r="34" spans="1:11" ht="20.100000000000001" customHeight="1" x14ac:dyDescent="0.25">
      <c r="A34" s="171">
        <v>3111</v>
      </c>
      <c r="B34" s="344" t="s">
        <v>17</v>
      </c>
      <c r="C34" s="345"/>
      <c r="D34" s="345"/>
      <c r="E34" s="345"/>
      <c r="F34" s="51"/>
      <c r="G34" s="167"/>
      <c r="H34" s="328">
        <v>341.78</v>
      </c>
      <c r="I34" s="329"/>
      <c r="J34" s="73"/>
      <c r="K34" s="73"/>
    </row>
    <row r="35" spans="1:11" ht="20.100000000000001" customHeight="1" x14ac:dyDescent="0.25">
      <c r="A35" s="171">
        <v>3132</v>
      </c>
      <c r="B35" s="344" t="s">
        <v>154</v>
      </c>
      <c r="C35" s="345"/>
      <c r="D35" s="345"/>
      <c r="E35" s="345"/>
      <c r="F35" s="51"/>
      <c r="G35" s="167"/>
      <c r="H35" s="328">
        <v>56.4</v>
      </c>
      <c r="I35" s="329"/>
      <c r="J35" s="73"/>
      <c r="K35" s="73"/>
    </row>
    <row r="36" spans="1:11" ht="23.25" customHeight="1" x14ac:dyDescent="0.25">
      <c r="A36" s="178" t="s">
        <v>242</v>
      </c>
      <c r="B36" s="392" t="s">
        <v>238</v>
      </c>
      <c r="C36" s="393"/>
      <c r="D36" s="393"/>
      <c r="E36" s="394"/>
      <c r="F36" s="179">
        <v>0</v>
      </c>
      <c r="G36" s="179">
        <v>0</v>
      </c>
      <c r="H36" s="322">
        <v>0</v>
      </c>
      <c r="I36" s="323"/>
      <c r="J36" s="73"/>
      <c r="K36" s="73"/>
    </row>
    <row r="37" spans="1:11" ht="20.100000000000001" customHeight="1" x14ac:dyDescent="0.25">
      <c r="A37" s="173" t="s">
        <v>132</v>
      </c>
      <c r="B37" s="389" t="s">
        <v>133</v>
      </c>
      <c r="C37" s="390"/>
      <c r="D37" s="390"/>
      <c r="E37" s="391"/>
      <c r="F37" s="183">
        <v>0</v>
      </c>
      <c r="G37" s="184">
        <v>0</v>
      </c>
      <c r="H37" s="334">
        <v>0</v>
      </c>
      <c r="I37" s="335"/>
      <c r="J37" s="131"/>
      <c r="K37" s="131"/>
    </row>
    <row r="38" spans="1:11" ht="20.100000000000001" customHeight="1" x14ac:dyDescent="0.25">
      <c r="A38" s="219" t="s">
        <v>134</v>
      </c>
      <c r="B38" s="386" t="s">
        <v>243</v>
      </c>
      <c r="C38" s="387"/>
      <c r="D38" s="387"/>
      <c r="E38" s="388"/>
      <c r="F38" s="220">
        <v>0</v>
      </c>
      <c r="G38" s="222">
        <v>0</v>
      </c>
      <c r="H38" s="336">
        <v>0</v>
      </c>
      <c r="I38" s="337"/>
      <c r="J38" s="221"/>
      <c r="K38" s="221"/>
    </row>
    <row r="39" spans="1:11" ht="20.100000000000001" customHeight="1" x14ac:dyDescent="0.25">
      <c r="A39" s="171" t="s">
        <v>135</v>
      </c>
      <c r="B39" s="380" t="s">
        <v>3</v>
      </c>
      <c r="C39" s="381"/>
      <c r="D39" s="381"/>
      <c r="E39" s="382"/>
      <c r="F39" s="51">
        <v>0</v>
      </c>
      <c r="G39" s="167">
        <v>0</v>
      </c>
      <c r="H39" s="328">
        <v>0</v>
      </c>
      <c r="I39" s="329"/>
      <c r="J39" s="73"/>
      <c r="K39" s="73"/>
    </row>
    <row r="40" spans="1:11" ht="20.100000000000001" customHeight="1" x14ac:dyDescent="0.25">
      <c r="A40" s="75">
        <v>32</v>
      </c>
      <c r="B40" s="380" t="s">
        <v>9</v>
      </c>
      <c r="C40" s="381"/>
      <c r="D40" s="381"/>
      <c r="E40" s="382"/>
      <c r="F40" s="51">
        <v>0</v>
      </c>
      <c r="G40" s="167">
        <v>0</v>
      </c>
      <c r="H40" s="328">
        <v>0</v>
      </c>
      <c r="I40" s="329"/>
      <c r="J40" s="73"/>
      <c r="K40" s="73"/>
    </row>
    <row r="41" spans="1:11" ht="20.100000000000001" customHeight="1" x14ac:dyDescent="0.25">
      <c r="A41" s="171">
        <v>3299</v>
      </c>
      <c r="B41" s="380" t="s">
        <v>88</v>
      </c>
      <c r="C41" s="381"/>
      <c r="D41" s="381"/>
      <c r="E41" s="382"/>
      <c r="F41" s="51"/>
      <c r="G41" s="167"/>
      <c r="H41" s="328">
        <v>0</v>
      </c>
      <c r="I41" s="329"/>
      <c r="J41" s="73"/>
      <c r="K41" s="73"/>
    </row>
    <row r="42" spans="1:11" ht="22.5" customHeight="1" x14ac:dyDescent="0.25">
      <c r="A42" s="176" t="s">
        <v>157</v>
      </c>
      <c r="B42" s="355" t="s">
        <v>158</v>
      </c>
      <c r="C42" s="356"/>
      <c r="D42" s="356"/>
      <c r="E42" s="356"/>
      <c r="F42" s="97">
        <f t="shared" ref="F42:H43" si="2">SUM(F43)</f>
        <v>1818</v>
      </c>
      <c r="G42" s="97">
        <f t="shared" si="2"/>
        <v>1818</v>
      </c>
      <c r="H42" s="324">
        <f t="shared" si="2"/>
        <v>1816.95</v>
      </c>
      <c r="I42" s="325"/>
      <c r="J42" s="72">
        <f>(H42/F42*100)</f>
        <v>99.942244224422453</v>
      </c>
      <c r="K42" s="72">
        <f>SUM(H42/G42)*100</f>
        <v>99.942244224422453</v>
      </c>
    </row>
    <row r="43" spans="1:11" ht="20.100000000000001" customHeight="1" x14ac:dyDescent="0.25">
      <c r="A43" s="173" t="s">
        <v>145</v>
      </c>
      <c r="B43" s="389" t="s">
        <v>146</v>
      </c>
      <c r="C43" s="390"/>
      <c r="D43" s="390"/>
      <c r="E43" s="391"/>
      <c r="F43" s="183">
        <f t="shared" si="2"/>
        <v>1818</v>
      </c>
      <c r="G43" s="183">
        <f t="shared" si="2"/>
        <v>1818</v>
      </c>
      <c r="H43" s="334">
        <f t="shared" si="2"/>
        <v>1816.95</v>
      </c>
      <c r="I43" s="335"/>
      <c r="J43" s="131">
        <f>(H43/F43*100)</f>
        <v>99.942244224422453</v>
      </c>
      <c r="K43" s="131">
        <f>SUM(H43/G43)*100</f>
        <v>99.942244224422453</v>
      </c>
    </row>
    <row r="44" spans="1:11" ht="20.100000000000001" customHeight="1" x14ac:dyDescent="0.25">
      <c r="A44" s="181" t="s">
        <v>147</v>
      </c>
      <c r="B44" s="383" t="s">
        <v>146</v>
      </c>
      <c r="C44" s="384"/>
      <c r="D44" s="384"/>
      <c r="E44" s="385"/>
      <c r="F44" s="195">
        <f>SUM(F48)</f>
        <v>1818</v>
      </c>
      <c r="G44" s="195">
        <f>SUM(G48)</f>
        <v>1818</v>
      </c>
      <c r="H44" s="330">
        <v>1816.95</v>
      </c>
      <c r="I44" s="331"/>
      <c r="J44" s="108">
        <f>(H44/F44*100)</f>
        <v>99.942244224422453</v>
      </c>
      <c r="K44" s="108">
        <f>SUM(H44/G44)*100</f>
        <v>99.942244224422453</v>
      </c>
    </row>
    <row r="45" spans="1:11" ht="20.100000000000001" customHeight="1" x14ac:dyDescent="0.25">
      <c r="A45" s="219" t="s">
        <v>149</v>
      </c>
      <c r="B45" s="386" t="s">
        <v>150</v>
      </c>
      <c r="C45" s="387"/>
      <c r="D45" s="387"/>
      <c r="E45" s="388"/>
      <c r="F45" s="220">
        <v>0</v>
      </c>
      <c r="G45" s="220">
        <v>0</v>
      </c>
      <c r="H45" s="336">
        <v>1816.95</v>
      </c>
      <c r="I45" s="337"/>
      <c r="J45" s="221"/>
      <c r="K45" s="221"/>
    </row>
    <row r="46" spans="1:11" ht="20.100000000000001" customHeight="1" x14ac:dyDescent="0.25">
      <c r="A46" s="171" t="s">
        <v>135</v>
      </c>
      <c r="B46" s="380" t="s">
        <v>3</v>
      </c>
      <c r="C46" s="381"/>
      <c r="D46" s="381"/>
      <c r="E46" s="382"/>
      <c r="F46" s="51">
        <v>0</v>
      </c>
      <c r="G46" s="51">
        <v>0</v>
      </c>
      <c r="H46" s="328">
        <v>1816.95</v>
      </c>
      <c r="I46" s="329"/>
      <c r="J46" s="73"/>
      <c r="K46" s="73"/>
    </row>
    <row r="47" spans="1:11" ht="20.100000000000001" customHeight="1" x14ac:dyDescent="0.25">
      <c r="A47" s="171" t="s">
        <v>159</v>
      </c>
      <c r="B47" s="380" t="s">
        <v>101</v>
      </c>
      <c r="C47" s="381"/>
      <c r="D47" s="381"/>
      <c r="E47" s="382"/>
      <c r="F47" s="51">
        <v>0</v>
      </c>
      <c r="G47" s="51">
        <v>0</v>
      </c>
      <c r="H47" s="328">
        <v>1816.95</v>
      </c>
      <c r="I47" s="329"/>
      <c r="J47" s="73"/>
      <c r="K47" s="73"/>
    </row>
    <row r="48" spans="1:11" ht="20.100000000000001" customHeight="1" x14ac:dyDescent="0.25">
      <c r="A48" s="171">
        <v>3812</v>
      </c>
      <c r="B48" s="380" t="s">
        <v>100</v>
      </c>
      <c r="C48" s="381"/>
      <c r="D48" s="381"/>
      <c r="E48" s="382"/>
      <c r="F48" s="51">
        <v>1818</v>
      </c>
      <c r="G48" s="51">
        <v>1818</v>
      </c>
      <c r="H48" s="328">
        <v>1816.95</v>
      </c>
      <c r="I48" s="329"/>
      <c r="J48" s="73"/>
      <c r="K48" s="73"/>
    </row>
    <row r="49" spans="1:11" ht="24.75" customHeight="1" x14ac:dyDescent="0.25">
      <c r="A49" s="176" t="s">
        <v>160</v>
      </c>
      <c r="B49" s="355" t="s">
        <v>165</v>
      </c>
      <c r="C49" s="356"/>
      <c r="D49" s="356"/>
      <c r="E49" s="356"/>
      <c r="F49" s="97">
        <f>SUM(F50)</f>
        <v>48000</v>
      </c>
      <c r="G49" s="97">
        <f>SUM(G50+G58)</f>
        <v>53156.83</v>
      </c>
      <c r="H49" s="324">
        <f>SUM(H50)</f>
        <v>10408.740000000002</v>
      </c>
      <c r="I49" s="325"/>
      <c r="J49" s="180">
        <f>(H49/F49*100)</f>
        <v>21.684875000000005</v>
      </c>
      <c r="K49" s="180">
        <f>SUM(H49/G49)*100</f>
        <v>19.581190225225999</v>
      </c>
    </row>
    <row r="50" spans="1:11" ht="20.100000000000001" customHeight="1" x14ac:dyDescent="0.25">
      <c r="A50" s="181" t="s">
        <v>145</v>
      </c>
      <c r="B50" s="349" t="s">
        <v>146</v>
      </c>
      <c r="C50" s="350"/>
      <c r="D50" s="350"/>
      <c r="E50" s="350"/>
      <c r="F50" s="195">
        <f>SUM(F51)</f>
        <v>48000</v>
      </c>
      <c r="G50" s="195">
        <f>SUM(G51)</f>
        <v>48000</v>
      </c>
      <c r="H50" s="330">
        <f>SUM(H51+H58)</f>
        <v>10408.740000000002</v>
      </c>
      <c r="I50" s="331"/>
      <c r="J50" s="108">
        <f>(H50/F50*100)</f>
        <v>21.684875000000005</v>
      </c>
      <c r="K50" s="108">
        <f>SUM(H50/G50)*100</f>
        <v>21.684875000000005</v>
      </c>
    </row>
    <row r="51" spans="1:11" ht="20.100000000000001" customHeight="1" x14ac:dyDescent="0.25">
      <c r="A51" s="181" t="s">
        <v>162</v>
      </c>
      <c r="B51" s="349" t="s">
        <v>163</v>
      </c>
      <c r="C51" s="350"/>
      <c r="D51" s="350"/>
      <c r="E51" s="350"/>
      <c r="F51" s="195">
        <f>SUM(F52)</f>
        <v>48000</v>
      </c>
      <c r="G51" s="195">
        <f>SUM(G52)</f>
        <v>48000</v>
      </c>
      <c r="H51" s="330">
        <f>SUM(H52)</f>
        <v>9868.7400000000016</v>
      </c>
      <c r="I51" s="331"/>
      <c r="J51" s="108">
        <f>(H51/F51*100)</f>
        <v>20.559875000000002</v>
      </c>
      <c r="K51" s="108">
        <f>SUM(H51/G51)*100</f>
        <v>20.559875000000002</v>
      </c>
    </row>
    <row r="52" spans="1:11" ht="20.100000000000001" customHeight="1" x14ac:dyDescent="0.25">
      <c r="A52" s="219" t="s">
        <v>164</v>
      </c>
      <c r="B52" s="351" t="s">
        <v>165</v>
      </c>
      <c r="C52" s="352"/>
      <c r="D52" s="352"/>
      <c r="E52" s="352"/>
      <c r="F52" s="220">
        <v>48000</v>
      </c>
      <c r="G52" s="220">
        <v>48000</v>
      </c>
      <c r="H52" s="336">
        <f>SUM(H53)</f>
        <v>9868.7400000000016</v>
      </c>
      <c r="I52" s="337"/>
      <c r="J52" s="223"/>
      <c r="K52" s="221"/>
    </row>
    <row r="53" spans="1:11" ht="24" customHeight="1" x14ac:dyDescent="0.25">
      <c r="A53" s="171" t="s">
        <v>135</v>
      </c>
      <c r="B53" s="344" t="s">
        <v>3</v>
      </c>
      <c r="C53" s="345"/>
      <c r="D53" s="345"/>
      <c r="E53" s="345"/>
      <c r="F53" s="51">
        <v>48000</v>
      </c>
      <c r="G53" s="51">
        <v>48000</v>
      </c>
      <c r="H53" s="328">
        <f>SUM(H54)</f>
        <v>9868.7400000000016</v>
      </c>
      <c r="I53" s="329"/>
      <c r="J53" s="74"/>
      <c r="K53" s="73"/>
    </row>
    <row r="54" spans="1:11" ht="20.100000000000001" customHeight="1" x14ac:dyDescent="0.25">
      <c r="A54" s="171" t="s">
        <v>142</v>
      </c>
      <c r="B54" s="344" t="s">
        <v>9</v>
      </c>
      <c r="C54" s="345"/>
      <c r="D54" s="345"/>
      <c r="E54" s="345"/>
      <c r="F54" s="51">
        <v>48000</v>
      </c>
      <c r="G54" s="51">
        <v>48000</v>
      </c>
      <c r="H54" s="328">
        <f>SUM(H55:I57)</f>
        <v>9868.7400000000016</v>
      </c>
      <c r="I54" s="329"/>
      <c r="J54" s="74"/>
      <c r="K54" s="73"/>
    </row>
    <row r="55" spans="1:11" ht="20.100000000000001" customHeight="1" x14ac:dyDescent="0.25">
      <c r="A55" s="171">
        <v>3211</v>
      </c>
      <c r="B55" s="344" t="s">
        <v>19</v>
      </c>
      <c r="C55" s="345"/>
      <c r="D55" s="345"/>
      <c r="E55" s="345"/>
      <c r="F55" s="51"/>
      <c r="G55" s="167"/>
      <c r="H55" s="328">
        <v>997.6</v>
      </c>
      <c r="I55" s="329"/>
      <c r="J55" s="74"/>
      <c r="K55" s="73"/>
    </row>
    <row r="56" spans="1:11" ht="20.100000000000001" customHeight="1" x14ac:dyDescent="0.25">
      <c r="A56" s="171">
        <v>3241</v>
      </c>
      <c r="B56" s="344" t="s">
        <v>167</v>
      </c>
      <c r="C56" s="345"/>
      <c r="D56" s="345"/>
      <c r="E56" s="345"/>
      <c r="F56" s="51"/>
      <c r="G56" s="167"/>
      <c r="H56" s="328">
        <v>8851.0400000000009</v>
      </c>
      <c r="I56" s="329"/>
      <c r="J56" s="74"/>
      <c r="K56" s="73"/>
    </row>
    <row r="57" spans="1:11" ht="20.100000000000001" customHeight="1" x14ac:dyDescent="0.25">
      <c r="A57" s="171">
        <v>3293</v>
      </c>
      <c r="B57" s="344" t="s">
        <v>84</v>
      </c>
      <c r="C57" s="345"/>
      <c r="D57" s="345"/>
      <c r="E57" s="345"/>
      <c r="F57" s="51"/>
      <c r="G57" s="167"/>
      <c r="H57" s="328">
        <v>20.100000000000001</v>
      </c>
      <c r="I57" s="329"/>
      <c r="J57" s="74"/>
      <c r="K57" s="73"/>
    </row>
    <row r="58" spans="1:11" ht="20.100000000000001" customHeight="1" x14ac:dyDescent="0.25">
      <c r="A58" s="219" t="s">
        <v>166</v>
      </c>
      <c r="B58" s="351" t="s">
        <v>244</v>
      </c>
      <c r="C58" s="352"/>
      <c r="D58" s="352"/>
      <c r="E58" s="352"/>
      <c r="F58" s="220"/>
      <c r="G58" s="222">
        <f>SUM(G59+G63)</f>
        <v>5156.83</v>
      </c>
      <c r="H58" s="336">
        <v>540</v>
      </c>
      <c r="I58" s="337"/>
      <c r="J58" s="223"/>
      <c r="K58" s="221"/>
    </row>
    <row r="59" spans="1:11" ht="20.100000000000001" customHeight="1" x14ac:dyDescent="0.25">
      <c r="A59" s="171" t="s">
        <v>135</v>
      </c>
      <c r="B59" s="344" t="s">
        <v>3</v>
      </c>
      <c r="C59" s="345"/>
      <c r="D59" s="345"/>
      <c r="E59" s="345"/>
      <c r="F59" s="51"/>
      <c r="G59" s="167">
        <f>SUM(G60)</f>
        <v>4000</v>
      </c>
      <c r="H59" s="328">
        <v>540</v>
      </c>
      <c r="I59" s="329"/>
      <c r="J59" s="74"/>
      <c r="K59" s="73"/>
    </row>
    <row r="60" spans="1:11" ht="20.100000000000001" customHeight="1" x14ac:dyDescent="0.25">
      <c r="A60" s="171" t="s">
        <v>142</v>
      </c>
      <c r="B60" s="344" t="s">
        <v>9</v>
      </c>
      <c r="C60" s="345"/>
      <c r="D60" s="345"/>
      <c r="E60" s="345"/>
      <c r="F60" s="51"/>
      <c r="G60" s="167">
        <f>SUM(G61:G62)</f>
        <v>4000</v>
      </c>
      <c r="H60" s="328">
        <v>540</v>
      </c>
      <c r="I60" s="329"/>
      <c r="J60" s="74"/>
      <c r="K60" s="73"/>
    </row>
    <row r="61" spans="1:11" ht="20.100000000000001" customHeight="1" x14ac:dyDescent="0.25">
      <c r="A61" s="171">
        <v>3211</v>
      </c>
      <c r="B61" s="344" t="s">
        <v>19</v>
      </c>
      <c r="C61" s="345"/>
      <c r="D61" s="345"/>
      <c r="E61" s="345"/>
      <c r="F61" s="51"/>
      <c r="G61" s="167">
        <v>3000</v>
      </c>
      <c r="H61" s="328">
        <v>540</v>
      </c>
      <c r="I61" s="329"/>
      <c r="J61" s="74"/>
      <c r="K61" s="73"/>
    </row>
    <row r="62" spans="1:11" ht="20.100000000000001" customHeight="1" x14ac:dyDescent="0.25">
      <c r="A62" s="171">
        <v>3241</v>
      </c>
      <c r="B62" s="344" t="s">
        <v>167</v>
      </c>
      <c r="C62" s="345"/>
      <c r="D62" s="345"/>
      <c r="E62" s="345"/>
      <c r="F62" s="51"/>
      <c r="G62" s="167">
        <v>1000</v>
      </c>
      <c r="H62" s="328">
        <v>0</v>
      </c>
      <c r="I62" s="329"/>
      <c r="J62" s="74"/>
      <c r="K62" s="73"/>
    </row>
    <row r="63" spans="1:11" ht="20.100000000000001" customHeight="1" x14ac:dyDescent="0.25">
      <c r="A63" s="75">
        <v>42</v>
      </c>
      <c r="B63" s="344" t="s">
        <v>58</v>
      </c>
      <c r="C63" s="345"/>
      <c r="D63" s="345"/>
      <c r="E63" s="345"/>
      <c r="F63" s="51"/>
      <c r="G63" s="167">
        <v>1156.83</v>
      </c>
      <c r="H63" s="185"/>
      <c r="I63" s="186">
        <v>0</v>
      </c>
      <c r="J63" s="74"/>
      <c r="K63" s="73"/>
    </row>
    <row r="64" spans="1:11" ht="23.25" customHeight="1" x14ac:dyDescent="0.25">
      <c r="A64" s="175" t="s">
        <v>168</v>
      </c>
      <c r="B64" s="353" t="s">
        <v>169</v>
      </c>
      <c r="C64" s="354"/>
      <c r="D64" s="354"/>
      <c r="E64" s="354"/>
      <c r="F64" s="117">
        <f>SUM(F65)</f>
        <v>2260921.5299999998</v>
      </c>
      <c r="G64" s="117">
        <f>SUM(G65)</f>
        <v>2308099.21</v>
      </c>
      <c r="H64" s="338">
        <f>SUM(H65)</f>
        <v>1145405.7499999998</v>
      </c>
      <c r="I64" s="339"/>
      <c r="J64" s="110">
        <f>(H64/F64*100)</f>
        <v>50.661012989690093</v>
      </c>
      <c r="K64" s="110">
        <f>SUM(H64/G64)*100</f>
        <v>49.625498983642032</v>
      </c>
    </row>
    <row r="65" spans="1:11" ht="24" customHeight="1" x14ac:dyDescent="0.25">
      <c r="A65" s="176" t="s">
        <v>170</v>
      </c>
      <c r="B65" s="355" t="s">
        <v>171</v>
      </c>
      <c r="C65" s="356"/>
      <c r="D65" s="356"/>
      <c r="E65" s="356"/>
      <c r="F65" s="114">
        <f>SUM(F66+F74+F136+F156+F165)</f>
        <v>2260921.5299999998</v>
      </c>
      <c r="G65" s="114">
        <f>SUM(G66+G74+G136+G156+G165)</f>
        <v>2308099.21</v>
      </c>
      <c r="H65" s="324">
        <f>SUM(H66+H74+H136+H156+H165)</f>
        <v>1145405.7499999998</v>
      </c>
      <c r="I65" s="325"/>
      <c r="J65" s="113">
        <f>(H65/F65*100)</f>
        <v>50.661012989690093</v>
      </c>
      <c r="K65" s="113">
        <f>SUM(H65/G65)*100</f>
        <v>49.625498983642032</v>
      </c>
    </row>
    <row r="66" spans="1:11" ht="20.100000000000001" customHeight="1" x14ac:dyDescent="0.25">
      <c r="A66" s="176" t="s">
        <v>172</v>
      </c>
      <c r="B66" s="355" t="s">
        <v>173</v>
      </c>
      <c r="C66" s="356"/>
      <c r="D66" s="356"/>
      <c r="E66" s="356"/>
      <c r="F66" s="97">
        <f>SUM(F67+F69)</f>
        <v>20</v>
      </c>
      <c r="G66" s="114">
        <f>SUM(G67+G69)</f>
        <v>113.77</v>
      </c>
      <c r="H66" s="324">
        <f>SUM(H67+H69)</f>
        <v>0</v>
      </c>
      <c r="I66" s="325"/>
      <c r="J66" s="72">
        <f>(H66/F66*100)</f>
        <v>0</v>
      </c>
      <c r="K66" s="72">
        <f>SUM(H66/G66)*100</f>
        <v>0</v>
      </c>
    </row>
    <row r="67" spans="1:11" ht="20.100000000000001" customHeight="1" x14ac:dyDescent="0.25">
      <c r="A67" s="219" t="s">
        <v>174</v>
      </c>
      <c r="B67" s="351" t="s">
        <v>223</v>
      </c>
      <c r="C67" s="352"/>
      <c r="D67" s="352"/>
      <c r="E67" s="352"/>
      <c r="F67" s="220">
        <f>SUM(F68)</f>
        <v>20</v>
      </c>
      <c r="G67" s="222">
        <v>20</v>
      </c>
      <c r="H67" s="336">
        <v>0</v>
      </c>
      <c r="I67" s="337"/>
      <c r="J67" s="221">
        <f>(H67/F67*100)</f>
        <v>0</v>
      </c>
      <c r="K67" s="221">
        <f>SUM(H67/G67)*100</f>
        <v>0</v>
      </c>
    </row>
    <row r="68" spans="1:11" ht="18" customHeight="1" x14ac:dyDescent="0.25">
      <c r="A68" s="171" t="s">
        <v>142</v>
      </c>
      <c r="B68" s="344" t="s">
        <v>9</v>
      </c>
      <c r="C68" s="345"/>
      <c r="D68" s="345"/>
      <c r="E68" s="345"/>
      <c r="F68" s="51">
        <v>20</v>
      </c>
      <c r="G68" s="167">
        <v>20</v>
      </c>
      <c r="H68" s="328">
        <v>0</v>
      </c>
      <c r="I68" s="329"/>
      <c r="J68" s="73"/>
      <c r="K68" s="73"/>
    </row>
    <row r="69" spans="1:11" ht="26.25" customHeight="1" x14ac:dyDescent="0.25">
      <c r="A69" s="219" t="s">
        <v>175</v>
      </c>
      <c r="B69" s="351" t="s">
        <v>245</v>
      </c>
      <c r="C69" s="352"/>
      <c r="D69" s="352"/>
      <c r="E69" s="352"/>
      <c r="F69" s="220"/>
      <c r="G69" s="220">
        <f>SUM(G70+G72)</f>
        <v>93.77</v>
      </c>
      <c r="H69" s="336">
        <f>SUM(H70+H72)</f>
        <v>0</v>
      </c>
      <c r="I69" s="337"/>
      <c r="J69" s="221"/>
      <c r="K69" s="221">
        <f>SUM(H69/G69)*100</f>
        <v>0</v>
      </c>
    </row>
    <row r="70" spans="1:11" ht="20.100000000000001" customHeight="1" x14ac:dyDescent="0.25">
      <c r="A70" s="79" t="s">
        <v>142</v>
      </c>
      <c r="B70" s="344" t="s">
        <v>9</v>
      </c>
      <c r="C70" s="345"/>
      <c r="D70" s="345"/>
      <c r="E70" s="345"/>
      <c r="F70" s="51"/>
      <c r="G70" s="51">
        <f>SUM(G71)</f>
        <v>83.77</v>
      </c>
      <c r="H70" s="328">
        <v>0</v>
      </c>
      <c r="I70" s="329"/>
      <c r="J70" s="73"/>
      <c r="K70" s="73"/>
    </row>
    <row r="71" spans="1:11" ht="20.100000000000001" customHeight="1" x14ac:dyDescent="0.25">
      <c r="A71" s="171">
        <v>3212</v>
      </c>
      <c r="B71" s="344" t="s">
        <v>176</v>
      </c>
      <c r="C71" s="345"/>
      <c r="D71" s="345"/>
      <c r="E71" s="345"/>
      <c r="F71" s="51"/>
      <c r="G71" s="51">
        <v>83.77</v>
      </c>
      <c r="H71" s="328">
        <v>0</v>
      </c>
      <c r="I71" s="329"/>
      <c r="J71" s="73"/>
      <c r="K71" s="73"/>
    </row>
    <row r="72" spans="1:11" ht="20.100000000000001" customHeight="1" x14ac:dyDescent="0.25">
      <c r="A72" s="171">
        <v>34</v>
      </c>
      <c r="B72" s="346" t="s">
        <v>71</v>
      </c>
      <c r="C72" s="347"/>
      <c r="D72" s="347"/>
      <c r="E72" s="348"/>
      <c r="F72" s="187"/>
      <c r="G72" s="187">
        <v>10</v>
      </c>
      <c r="H72" s="328">
        <v>0</v>
      </c>
      <c r="I72" s="329"/>
      <c r="J72" s="73"/>
      <c r="K72" s="73"/>
    </row>
    <row r="73" spans="1:11" ht="20.100000000000001" customHeight="1" x14ac:dyDescent="0.25">
      <c r="A73" s="171">
        <v>3433</v>
      </c>
      <c r="B73" s="344" t="s">
        <v>94</v>
      </c>
      <c r="C73" s="345"/>
      <c r="D73" s="345"/>
      <c r="E73" s="345"/>
      <c r="F73" s="51">
        <v>0</v>
      </c>
      <c r="G73" s="51">
        <v>0</v>
      </c>
      <c r="H73" s="328">
        <v>0</v>
      </c>
      <c r="I73" s="329"/>
      <c r="J73" s="73"/>
      <c r="K73" s="73"/>
    </row>
    <row r="74" spans="1:11" ht="20.100000000000001" customHeight="1" x14ac:dyDescent="0.25">
      <c r="A74" s="115" t="s">
        <v>137</v>
      </c>
      <c r="B74" s="355" t="s">
        <v>177</v>
      </c>
      <c r="C74" s="356"/>
      <c r="D74" s="356"/>
      <c r="E74" s="356"/>
      <c r="F74" s="97">
        <f>SUM(F76)</f>
        <v>106957.38</v>
      </c>
      <c r="G74" s="114">
        <f>SUM(G75+G166)</f>
        <v>111783.21</v>
      </c>
      <c r="H74" s="324">
        <f>SUM(H75)</f>
        <v>64344.659999999996</v>
      </c>
      <c r="I74" s="325"/>
      <c r="J74" s="72">
        <f>(H74/F74*100)</f>
        <v>60.159158722848296</v>
      </c>
      <c r="K74" s="72">
        <f>SUM(H74/G74)*100</f>
        <v>57.562007746959488</v>
      </c>
    </row>
    <row r="75" spans="1:11" ht="20.100000000000001" customHeight="1" x14ac:dyDescent="0.25">
      <c r="A75" s="196" t="s">
        <v>178</v>
      </c>
      <c r="B75" s="349" t="s">
        <v>179</v>
      </c>
      <c r="C75" s="350"/>
      <c r="D75" s="350"/>
      <c r="E75" s="350"/>
      <c r="F75" s="195">
        <f>SUM(F76)</f>
        <v>106957.38</v>
      </c>
      <c r="G75" s="182">
        <f>SUM(G76)</f>
        <v>109908.21</v>
      </c>
      <c r="H75" s="330">
        <f>SUM(H76)</f>
        <v>64344.659999999996</v>
      </c>
      <c r="I75" s="331"/>
      <c r="J75" s="108">
        <f>(H75/F75*100)</f>
        <v>60.159158722848296</v>
      </c>
      <c r="K75" s="108">
        <f>SUM(H75/G75)*100</f>
        <v>58.543997759585011</v>
      </c>
    </row>
    <row r="76" spans="1:11" ht="20.100000000000001" customHeight="1" x14ac:dyDescent="0.25">
      <c r="A76" s="224" t="s">
        <v>224</v>
      </c>
      <c r="B76" s="351" t="s">
        <v>179</v>
      </c>
      <c r="C76" s="352"/>
      <c r="D76" s="352"/>
      <c r="E76" s="352"/>
      <c r="F76" s="220">
        <f>SUM(F78+F103)</f>
        <v>106957.38</v>
      </c>
      <c r="G76" s="222">
        <f>SUM(G77+G103)</f>
        <v>109908.21</v>
      </c>
      <c r="H76" s="336">
        <f>SUM(H77)</f>
        <v>64344.659999999996</v>
      </c>
      <c r="I76" s="337"/>
      <c r="J76" s="221">
        <f>(H76/F76*100)</f>
        <v>60.159158722848296</v>
      </c>
      <c r="K76" s="221">
        <f>SUM(H76/G76)*100</f>
        <v>58.543997759585011</v>
      </c>
    </row>
    <row r="77" spans="1:11" ht="20.100000000000001" customHeight="1" x14ac:dyDescent="0.25">
      <c r="A77" s="177" t="s">
        <v>135</v>
      </c>
      <c r="B77" s="344" t="s">
        <v>3</v>
      </c>
      <c r="C77" s="345"/>
      <c r="D77" s="345"/>
      <c r="E77" s="345"/>
      <c r="F77" s="51">
        <v>104615.14</v>
      </c>
      <c r="G77" s="167">
        <f>SUM(G78)</f>
        <v>109008.21</v>
      </c>
      <c r="H77" s="328">
        <f>SUM(H78+H103)</f>
        <v>64344.659999999996</v>
      </c>
      <c r="I77" s="329"/>
      <c r="J77" s="73">
        <f>(H77/F77*100)</f>
        <v>61.50606881566091</v>
      </c>
      <c r="K77" s="73">
        <f>SUM(H77/G77)*100</f>
        <v>59.027352159988681</v>
      </c>
    </row>
    <row r="78" spans="1:11" ht="20.100000000000001" customHeight="1" x14ac:dyDescent="0.25">
      <c r="A78" s="177" t="s">
        <v>142</v>
      </c>
      <c r="B78" s="344" t="s">
        <v>9</v>
      </c>
      <c r="C78" s="345"/>
      <c r="D78" s="345"/>
      <c r="E78" s="345"/>
      <c r="F78" s="51">
        <v>105957.38</v>
      </c>
      <c r="G78" s="167">
        <v>109008.21</v>
      </c>
      <c r="H78" s="328">
        <f>SUM(H79:I102)</f>
        <v>63848.359999999993</v>
      </c>
      <c r="I78" s="329"/>
      <c r="J78" s="73">
        <f>(H78/F78*100)</f>
        <v>60.258530363812312</v>
      </c>
      <c r="K78" s="73">
        <f>SUM(H78/G78)*100</f>
        <v>58.572065351774874</v>
      </c>
    </row>
    <row r="79" spans="1:11" ht="20.100000000000001" customHeight="1" x14ac:dyDescent="0.25">
      <c r="A79" s="177">
        <v>3211</v>
      </c>
      <c r="B79" s="344" t="s">
        <v>19</v>
      </c>
      <c r="C79" s="345"/>
      <c r="D79" s="345"/>
      <c r="E79" s="345"/>
      <c r="F79" s="51"/>
      <c r="G79" s="77"/>
      <c r="H79" s="328">
        <v>2199.13</v>
      </c>
      <c r="I79" s="329"/>
      <c r="J79" s="73"/>
      <c r="K79" s="73"/>
    </row>
    <row r="80" spans="1:11" ht="20.100000000000001" customHeight="1" x14ac:dyDescent="0.25">
      <c r="A80" s="177">
        <v>3212</v>
      </c>
      <c r="B80" s="344" t="s">
        <v>180</v>
      </c>
      <c r="C80" s="345"/>
      <c r="D80" s="345"/>
      <c r="E80" s="345"/>
      <c r="F80" s="51"/>
      <c r="G80" s="167"/>
      <c r="H80" s="328">
        <v>9769.3799999999992</v>
      </c>
      <c r="I80" s="329"/>
      <c r="J80" s="73"/>
      <c r="K80" s="73"/>
    </row>
    <row r="81" spans="1:11" ht="20.100000000000001" customHeight="1" x14ac:dyDescent="0.25">
      <c r="A81" s="81">
        <v>3213</v>
      </c>
      <c r="B81" s="395" t="s">
        <v>45</v>
      </c>
      <c r="C81" s="396"/>
      <c r="D81" s="396"/>
      <c r="E81" s="397"/>
      <c r="F81" s="82"/>
      <c r="G81" s="77"/>
      <c r="H81" s="342">
        <v>365</v>
      </c>
      <c r="I81" s="343"/>
      <c r="J81" s="73"/>
      <c r="K81" s="73"/>
    </row>
    <row r="82" spans="1:11" ht="20.100000000000001" customHeight="1" x14ac:dyDescent="0.25">
      <c r="A82" s="177">
        <v>3221</v>
      </c>
      <c r="B82" s="344" t="s">
        <v>46</v>
      </c>
      <c r="C82" s="345"/>
      <c r="D82" s="345"/>
      <c r="E82" s="345"/>
      <c r="F82" s="51"/>
      <c r="G82" s="77"/>
      <c r="H82" s="328">
        <v>10151.41</v>
      </c>
      <c r="I82" s="329"/>
      <c r="J82" s="73"/>
      <c r="K82" s="73"/>
    </row>
    <row r="83" spans="1:11" ht="20.100000000000001" customHeight="1" x14ac:dyDescent="0.25">
      <c r="A83" s="177">
        <v>3222</v>
      </c>
      <c r="B83" s="344" t="s">
        <v>181</v>
      </c>
      <c r="C83" s="345"/>
      <c r="D83" s="345"/>
      <c r="E83" s="345"/>
      <c r="F83" s="51"/>
      <c r="G83" s="77"/>
      <c r="H83" s="328">
        <v>212.05</v>
      </c>
      <c r="I83" s="329"/>
      <c r="J83" s="73"/>
      <c r="K83" s="73"/>
    </row>
    <row r="84" spans="1:11" ht="20.100000000000001" customHeight="1" x14ac:dyDescent="0.25">
      <c r="A84" s="177">
        <v>3223</v>
      </c>
      <c r="B84" s="344" t="s">
        <v>47</v>
      </c>
      <c r="C84" s="345"/>
      <c r="D84" s="345"/>
      <c r="E84" s="345"/>
      <c r="F84" s="51"/>
      <c r="G84" s="77"/>
      <c r="H84" s="328">
        <v>13238.81</v>
      </c>
      <c r="I84" s="329"/>
      <c r="J84" s="73"/>
      <c r="K84" s="73"/>
    </row>
    <row r="85" spans="1:11" ht="20.100000000000001" customHeight="1" x14ac:dyDescent="0.25">
      <c r="A85" s="177">
        <v>3224</v>
      </c>
      <c r="B85" s="344" t="s">
        <v>182</v>
      </c>
      <c r="C85" s="345"/>
      <c r="D85" s="345"/>
      <c r="E85" s="345"/>
      <c r="F85" s="51"/>
      <c r="G85" s="77"/>
      <c r="H85" s="328">
        <v>833.08</v>
      </c>
      <c r="I85" s="329"/>
      <c r="J85" s="73"/>
      <c r="K85" s="73"/>
    </row>
    <row r="86" spans="1:11" ht="20.100000000000001" customHeight="1" x14ac:dyDescent="0.25">
      <c r="A86" s="177">
        <v>3225</v>
      </c>
      <c r="B86" s="344" t="s">
        <v>81</v>
      </c>
      <c r="C86" s="345"/>
      <c r="D86" s="345"/>
      <c r="E86" s="345"/>
      <c r="F86" s="51"/>
      <c r="G86" s="77"/>
      <c r="H86" s="328">
        <v>5101.33</v>
      </c>
      <c r="I86" s="329"/>
      <c r="J86" s="73"/>
      <c r="K86" s="73"/>
    </row>
    <row r="87" spans="1:11" ht="20.100000000000001" customHeight="1" x14ac:dyDescent="0.25">
      <c r="A87" s="177">
        <v>3227</v>
      </c>
      <c r="B87" s="344" t="s">
        <v>183</v>
      </c>
      <c r="C87" s="345"/>
      <c r="D87" s="345"/>
      <c r="E87" s="345"/>
      <c r="F87" s="51"/>
      <c r="G87" s="77"/>
      <c r="H87" s="328">
        <v>0</v>
      </c>
      <c r="I87" s="329"/>
      <c r="J87" s="73"/>
      <c r="K87" s="73"/>
    </row>
    <row r="88" spans="1:11" ht="20.100000000000001" customHeight="1" x14ac:dyDescent="0.25">
      <c r="A88" s="177">
        <v>3231</v>
      </c>
      <c r="B88" s="344" t="s">
        <v>184</v>
      </c>
      <c r="C88" s="345"/>
      <c r="D88" s="345"/>
      <c r="E88" s="345"/>
      <c r="F88" s="51"/>
      <c r="G88" s="77"/>
      <c r="H88" s="328">
        <v>1072.8499999999999</v>
      </c>
      <c r="I88" s="329"/>
      <c r="J88" s="73"/>
      <c r="K88" s="73"/>
    </row>
    <row r="89" spans="1:11" ht="20.100000000000001" customHeight="1" x14ac:dyDescent="0.25">
      <c r="A89" s="177">
        <v>3232</v>
      </c>
      <c r="B89" s="346" t="s">
        <v>185</v>
      </c>
      <c r="C89" s="347"/>
      <c r="D89" s="347"/>
      <c r="E89" s="348"/>
      <c r="F89" s="76"/>
      <c r="G89" s="167"/>
      <c r="H89" s="328">
        <v>6022.93</v>
      </c>
      <c r="I89" s="329"/>
      <c r="J89" s="73"/>
      <c r="K89" s="73"/>
    </row>
    <row r="90" spans="1:11" ht="20.100000000000001" customHeight="1" x14ac:dyDescent="0.25">
      <c r="A90" s="177">
        <v>3233</v>
      </c>
      <c r="B90" s="346" t="s">
        <v>186</v>
      </c>
      <c r="C90" s="347"/>
      <c r="D90" s="347"/>
      <c r="E90" s="348"/>
      <c r="F90" s="76"/>
      <c r="G90" s="167"/>
      <c r="H90" s="328">
        <v>6.6</v>
      </c>
      <c r="I90" s="329"/>
      <c r="J90" s="73"/>
      <c r="K90" s="73"/>
    </row>
    <row r="91" spans="1:11" ht="20.100000000000001" customHeight="1" x14ac:dyDescent="0.25">
      <c r="A91" s="177">
        <v>3234</v>
      </c>
      <c r="B91" s="398" t="s">
        <v>52</v>
      </c>
      <c r="C91" s="399"/>
      <c r="D91" s="399"/>
      <c r="E91" s="399"/>
      <c r="F91" s="51"/>
      <c r="G91" s="77"/>
      <c r="H91" s="328">
        <v>3474.5</v>
      </c>
      <c r="I91" s="329"/>
      <c r="J91" s="73"/>
      <c r="K91" s="73"/>
    </row>
    <row r="92" spans="1:11" ht="20.100000000000001" customHeight="1" x14ac:dyDescent="0.25">
      <c r="A92" s="177">
        <v>3235</v>
      </c>
      <c r="B92" s="344" t="s">
        <v>53</v>
      </c>
      <c r="C92" s="345"/>
      <c r="D92" s="345"/>
      <c r="E92" s="345"/>
      <c r="F92" s="51"/>
      <c r="G92" s="77"/>
      <c r="H92" s="328">
        <v>48.78</v>
      </c>
      <c r="I92" s="329"/>
      <c r="J92" s="73"/>
      <c r="K92" s="73"/>
    </row>
    <row r="93" spans="1:11" ht="20.100000000000001" customHeight="1" x14ac:dyDescent="0.25">
      <c r="A93" s="177">
        <v>3236</v>
      </c>
      <c r="B93" s="344" t="s">
        <v>241</v>
      </c>
      <c r="C93" s="345"/>
      <c r="D93" s="345"/>
      <c r="E93" s="345"/>
      <c r="F93" s="51"/>
      <c r="G93" s="77"/>
      <c r="H93" s="328">
        <v>2680</v>
      </c>
      <c r="I93" s="329"/>
      <c r="J93" s="73"/>
      <c r="K93" s="73"/>
    </row>
    <row r="94" spans="1:11" ht="20.100000000000001" customHeight="1" x14ac:dyDescent="0.25">
      <c r="A94" s="171">
        <v>3237</v>
      </c>
      <c r="B94" s="344" t="s">
        <v>54</v>
      </c>
      <c r="C94" s="345"/>
      <c r="D94" s="345"/>
      <c r="E94" s="345"/>
      <c r="F94" s="51"/>
      <c r="G94" s="77"/>
      <c r="H94" s="328">
        <v>1224.1500000000001</v>
      </c>
      <c r="I94" s="329"/>
      <c r="J94" s="73"/>
      <c r="K94" s="73"/>
    </row>
    <row r="95" spans="1:11" ht="20.100000000000001" customHeight="1" x14ac:dyDescent="0.25">
      <c r="A95" s="171">
        <v>3238</v>
      </c>
      <c r="B95" s="344" t="s">
        <v>55</v>
      </c>
      <c r="C95" s="345"/>
      <c r="D95" s="345"/>
      <c r="E95" s="345"/>
      <c r="F95" s="51"/>
      <c r="G95" s="77"/>
      <c r="H95" s="328">
        <v>2222.4299999999998</v>
      </c>
      <c r="I95" s="329"/>
      <c r="J95" s="73"/>
      <c r="K95" s="73"/>
    </row>
    <row r="96" spans="1:11" ht="20.100000000000001" customHeight="1" x14ac:dyDescent="0.25">
      <c r="A96" s="171">
        <v>3239</v>
      </c>
      <c r="B96" s="344" t="s">
        <v>56</v>
      </c>
      <c r="C96" s="345"/>
      <c r="D96" s="345"/>
      <c r="E96" s="345"/>
      <c r="F96" s="51"/>
      <c r="G96" s="77"/>
      <c r="H96" s="328">
        <v>2367.66</v>
      </c>
      <c r="I96" s="329"/>
      <c r="J96" s="73"/>
      <c r="K96" s="73"/>
    </row>
    <row r="97" spans="1:11" ht="20.100000000000001" customHeight="1" x14ac:dyDescent="0.25">
      <c r="A97" s="171">
        <v>3241</v>
      </c>
      <c r="B97" s="344" t="s">
        <v>167</v>
      </c>
      <c r="C97" s="345"/>
      <c r="D97" s="345"/>
      <c r="E97" s="345"/>
      <c r="F97" s="51"/>
      <c r="G97" s="167"/>
      <c r="H97" s="328">
        <v>293.60000000000002</v>
      </c>
      <c r="I97" s="329"/>
      <c r="J97" s="73"/>
      <c r="K97" s="73"/>
    </row>
    <row r="98" spans="1:11" ht="20.100000000000001" customHeight="1" x14ac:dyDescent="0.25">
      <c r="A98" s="171">
        <v>3293</v>
      </c>
      <c r="B98" s="344" t="s">
        <v>84</v>
      </c>
      <c r="C98" s="345"/>
      <c r="D98" s="345"/>
      <c r="E98" s="345"/>
      <c r="F98" s="51"/>
      <c r="G98" s="77"/>
      <c r="H98" s="328">
        <v>0</v>
      </c>
      <c r="I98" s="329"/>
      <c r="J98" s="73"/>
      <c r="K98" s="73"/>
    </row>
    <row r="99" spans="1:11" ht="20.100000000000001" customHeight="1" x14ac:dyDescent="0.25">
      <c r="A99" s="171">
        <v>3294</v>
      </c>
      <c r="B99" s="344" t="s">
        <v>85</v>
      </c>
      <c r="C99" s="345"/>
      <c r="D99" s="345"/>
      <c r="E99" s="345"/>
      <c r="F99" s="51"/>
      <c r="G99" s="77"/>
      <c r="H99" s="328">
        <v>40</v>
      </c>
      <c r="I99" s="329"/>
      <c r="J99" s="73"/>
      <c r="K99" s="73"/>
    </row>
    <row r="100" spans="1:11" ht="20.100000000000001" customHeight="1" x14ac:dyDescent="0.25">
      <c r="A100" s="171">
        <v>3291</v>
      </c>
      <c r="B100" s="380" t="s">
        <v>298</v>
      </c>
      <c r="C100" s="381"/>
      <c r="D100" s="381"/>
      <c r="E100" s="382"/>
      <c r="F100" s="51"/>
      <c r="G100" s="77"/>
      <c r="H100" s="185">
        <v>1050</v>
      </c>
      <c r="I100" s="186"/>
      <c r="J100" s="73"/>
      <c r="K100" s="73"/>
    </row>
    <row r="101" spans="1:11" ht="20.100000000000001" customHeight="1" x14ac:dyDescent="0.25">
      <c r="A101" s="171">
        <v>3295</v>
      </c>
      <c r="B101" s="344" t="s">
        <v>86</v>
      </c>
      <c r="C101" s="345"/>
      <c r="D101" s="345"/>
      <c r="E101" s="345"/>
      <c r="F101" s="51"/>
      <c r="G101" s="167"/>
      <c r="H101" s="328">
        <v>63.72</v>
      </c>
      <c r="I101" s="329"/>
      <c r="J101" s="73"/>
      <c r="K101" s="73"/>
    </row>
    <row r="102" spans="1:11" ht="20.100000000000001" customHeight="1" x14ac:dyDescent="0.25">
      <c r="A102" s="171">
        <v>3299</v>
      </c>
      <c r="B102" s="344" t="s">
        <v>88</v>
      </c>
      <c r="C102" s="345"/>
      <c r="D102" s="345"/>
      <c r="E102" s="345"/>
      <c r="F102" s="51"/>
      <c r="G102" s="167"/>
      <c r="H102" s="328">
        <v>1410.95</v>
      </c>
      <c r="I102" s="329"/>
      <c r="J102" s="73"/>
      <c r="K102" s="73"/>
    </row>
    <row r="103" spans="1:11" ht="20.100000000000001" customHeight="1" x14ac:dyDescent="0.25">
      <c r="A103" s="171" t="s">
        <v>187</v>
      </c>
      <c r="B103" s="344" t="s">
        <v>71</v>
      </c>
      <c r="C103" s="345"/>
      <c r="D103" s="345"/>
      <c r="E103" s="345"/>
      <c r="F103" s="51">
        <v>1000</v>
      </c>
      <c r="G103" s="167">
        <v>900</v>
      </c>
      <c r="H103" s="328">
        <v>496.3</v>
      </c>
      <c r="I103" s="329"/>
      <c r="J103" s="73"/>
      <c r="K103" s="73"/>
    </row>
    <row r="104" spans="1:11" ht="20.100000000000001" customHeight="1" x14ac:dyDescent="0.25">
      <c r="A104" s="171">
        <v>34312</v>
      </c>
      <c r="B104" s="344" t="s">
        <v>188</v>
      </c>
      <c r="C104" s="345"/>
      <c r="D104" s="345"/>
      <c r="E104" s="345"/>
      <c r="F104" s="51"/>
      <c r="G104" s="167"/>
      <c r="H104" s="328">
        <v>496.3</v>
      </c>
      <c r="I104" s="329"/>
      <c r="J104" s="73"/>
      <c r="K104" s="73"/>
    </row>
    <row r="105" spans="1:11" ht="20.100000000000001" customHeight="1" x14ac:dyDescent="0.25">
      <c r="A105" s="175" t="s">
        <v>138</v>
      </c>
      <c r="B105" s="353" t="s">
        <v>139</v>
      </c>
      <c r="C105" s="354"/>
      <c r="D105" s="354"/>
      <c r="E105" s="354"/>
      <c r="F105" s="197">
        <f>SUM(F106)</f>
        <v>24000</v>
      </c>
      <c r="G105" s="117">
        <f>SUM(G106+G170+G175)</f>
        <v>38414.17</v>
      </c>
      <c r="H105" s="338">
        <f>SUM(H106+H118)</f>
        <v>17439.88</v>
      </c>
      <c r="I105" s="339"/>
      <c r="J105" s="110">
        <f>(H105/F105*100)</f>
        <v>72.666166666666669</v>
      </c>
      <c r="K105" s="110">
        <f>SUM(H105/G105)*100</f>
        <v>45.399601240896267</v>
      </c>
    </row>
    <row r="106" spans="1:11" ht="20.100000000000001" customHeight="1" x14ac:dyDescent="0.25">
      <c r="A106" s="224" t="s">
        <v>189</v>
      </c>
      <c r="B106" s="351" t="s">
        <v>141</v>
      </c>
      <c r="C106" s="352"/>
      <c r="D106" s="352"/>
      <c r="E106" s="352"/>
      <c r="F106" s="220">
        <f>SUM(F107+F116)</f>
        <v>24000</v>
      </c>
      <c r="G106" s="222">
        <f>SUM(G107+G118)</f>
        <v>32914.17</v>
      </c>
      <c r="H106" s="336">
        <f>SUM(H107)</f>
        <v>16491.98</v>
      </c>
      <c r="I106" s="337"/>
      <c r="J106" s="221">
        <f>(H106/F106*100)</f>
        <v>68.716583333333332</v>
      </c>
      <c r="K106" s="221">
        <f>SUM(H106/G106)*100</f>
        <v>50.106018167859013</v>
      </c>
    </row>
    <row r="107" spans="1:11" ht="20.100000000000001" customHeight="1" x14ac:dyDescent="0.25">
      <c r="A107" s="177" t="s">
        <v>135</v>
      </c>
      <c r="B107" s="344" t="s">
        <v>3</v>
      </c>
      <c r="C107" s="345"/>
      <c r="D107" s="345"/>
      <c r="E107" s="345"/>
      <c r="F107" s="51">
        <f>SUM(F108+F114)</f>
        <v>22000</v>
      </c>
      <c r="G107" s="167">
        <f>SUM(G108+G114)</f>
        <v>24612.03</v>
      </c>
      <c r="H107" s="328">
        <f>SUM(H108+H114)</f>
        <v>16491.98</v>
      </c>
      <c r="I107" s="329"/>
      <c r="J107" s="73">
        <f>(H107/F107*100)</f>
        <v>74.963545454545454</v>
      </c>
      <c r="K107" s="73">
        <f>SUM(H107/G107)*100</f>
        <v>67.007800656833254</v>
      </c>
    </row>
    <row r="108" spans="1:11" ht="20.100000000000001" customHeight="1" x14ac:dyDescent="0.25">
      <c r="A108" s="177" t="s">
        <v>142</v>
      </c>
      <c r="B108" s="344" t="s">
        <v>9</v>
      </c>
      <c r="C108" s="345"/>
      <c r="D108" s="345"/>
      <c r="E108" s="345"/>
      <c r="F108" s="51">
        <v>21800</v>
      </c>
      <c r="G108" s="167">
        <v>24412.03</v>
      </c>
      <c r="H108" s="328">
        <f>SUM(H109:I113)</f>
        <v>16491.98</v>
      </c>
      <c r="I108" s="329"/>
      <c r="J108" s="73">
        <f>(H108/F108*100)</f>
        <v>75.651284403669735</v>
      </c>
      <c r="K108" s="73">
        <f>SUM(H108/G108)*100</f>
        <v>67.556774262525494</v>
      </c>
    </row>
    <row r="109" spans="1:11" ht="20.100000000000001" customHeight="1" x14ac:dyDescent="0.25">
      <c r="A109" s="177">
        <v>3237</v>
      </c>
      <c r="B109" s="344" t="s">
        <v>54</v>
      </c>
      <c r="C109" s="345"/>
      <c r="D109" s="345"/>
      <c r="E109" s="345"/>
      <c r="F109" s="51"/>
      <c r="G109" s="77">
        <v>0</v>
      </c>
      <c r="H109" s="328">
        <v>2620.33</v>
      </c>
      <c r="I109" s="329"/>
      <c r="J109" s="73"/>
      <c r="K109" s="73"/>
    </row>
    <row r="110" spans="1:11" ht="20.100000000000001" customHeight="1" x14ac:dyDescent="0.25">
      <c r="A110" s="171">
        <v>3239</v>
      </c>
      <c r="B110" s="344" t="s">
        <v>56</v>
      </c>
      <c r="C110" s="345"/>
      <c r="D110" s="345"/>
      <c r="E110" s="345"/>
      <c r="F110" s="51"/>
      <c r="G110" s="77">
        <v>0</v>
      </c>
      <c r="H110" s="328">
        <v>4561.7</v>
      </c>
      <c r="I110" s="329"/>
      <c r="J110" s="73"/>
      <c r="K110" s="73"/>
    </row>
    <row r="111" spans="1:11" ht="20.100000000000001" customHeight="1" x14ac:dyDescent="0.25">
      <c r="A111" s="171">
        <v>3241</v>
      </c>
      <c r="B111" s="344" t="s">
        <v>190</v>
      </c>
      <c r="C111" s="345"/>
      <c r="D111" s="345"/>
      <c r="E111" s="345"/>
      <c r="F111" s="51"/>
      <c r="G111" s="167">
        <v>0</v>
      </c>
      <c r="H111" s="328">
        <v>0</v>
      </c>
      <c r="I111" s="329"/>
      <c r="J111" s="73"/>
      <c r="K111" s="73"/>
    </row>
    <row r="112" spans="1:11" ht="20.100000000000001" customHeight="1" x14ac:dyDescent="0.25">
      <c r="A112" s="171">
        <v>3293</v>
      </c>
      <c r="B112" s="344" t="s">
        <v>84</v>
      </c>
      <c r="C112" s="345"/>
      <c r="D112" s="345"/>
      <c r="E112" s="345"/>
      <c r="F112" s="51"/>
      <c r="G112" s="77">
        <v>0</v>
      </c>
      <c r="H112" s="328">
        <v>9230</v>
      </c>
      <c r="I112" s="329"/>
      <c r="J112" s="73"/>
      <c r="K112" s="73"/>
    </row>
    <row r="113" spans="1:13" ht="20.100000000000001" customHeight="1" x14ac:dyDescent="0.25">
      <c r="A113" s="171">
        <v>3299</v>
      </c>
      <c r="B113" s="344" t="s">
        <v>88</v>
      </c>
      <c r="C113" s="345"/>
      <c r="D113" s="345"/>
      <c r="E113" s="345"/>
      <c r="F113" s="51"/>
      <c r="G113" s="167">
        <v>0</v>
      </c>
      <c r="H113" s="328">
        <v>79.95</v>
      </c>
      <c r="I113" s="329"/>
      <c r="J113" s="73"/>
      <c r="K113" s="73"/>
    </row>
    <row r="114" spans="1:13" ht="20.100000000000001" customHeight="1" x14ac:dyDescent="0.25">
      <c r="A114" s="75">
        <v>34</v>
      </c>
      <c r="B114" s="346" t="s">
        <v>71</v>
      </c>
      <c r="C114" s="347"/>
      <c r="D114" s="347"/>
      <c r="E114" s="348"/>
      <c r="F114" s="187">
        <v>200</v>
      </c>
      <c r="G114" s="167">
        <v>200</v>
      </c>
      <c r="H114" s="328">
        <v>0</v>
      </c>
      <c r="I114" s="329"/>
      <c r="J114" s="73"/>
      <c r="K114" s="73"/>
    </row>
    <row r="115" spans="1:13" ht="20.100000000000001" customHeight="1" x14ac:dyDescent="0.25">
      <c r="A115" s="171">
        <v>3433</v>
      </c>
      <c r="B115" s="344" t="s">
        <v>94</v>
      </c>
      <c r="C115" s="345"/>
      <c r="D115" s="345"/>
      <c r="E115" s="345"/>
      <c r="F115" s="188"/>
      <c r="G115" s="167"/>
      <c r="H115" s="328">
        <v>0</v>
      </c>
      <c r="I115" s="329"/>
      <c r="J115" s="73"/>
      <c r="K115" s="73"/>
    </row>
    <row r="116" spans="1:13" ht="20.100000000000001" customHeight="1" x14ac:dyDescent="0.25">
      <c r="A116" s="174">
        <v>42</v>
      </c>
      <c r="B116" s="344" t="s">
        <v>58</v>
      </c>
      <c r="C116" s="345"/>
      <c r="D116" s="345"/>
      <c r="E116" s="345"/>
      <c r="F116" s="51">
        <v>2000</v>
      </c>
      <c r="G116" s="167">
        <v>2000</v>
      </c>
      <c r="H116" s="328">
        <f>SUM(H117)</f>
        <v>0</v>
      </c>
      <c r="I116" s="329"/>
      <c r="J116" s="73"/>
      <c r="K116" s="73"/>
    </row>
    <row r="117" spans="1:13" ht="20.100000000000001" customHeight="1" x14ac:dyDescent="0.25">
      <c r="A117" s="177">
        <v>4241</v>
      </c>
      <c r="B117" s="395" t="s">
        <v>57</v>
      </c>
      <c r="C117" s="396"/>
      <c r="D117" s="396"/>
      <c r="E117" s="397"/>
      <c r="F117" s="51">
        <v>0</v>
      </c>
      <c r="G117" s="77">
        <v>0</v>
      </c>
      <c r="H117" s="328">
        <v>0</v>
      </c>
      <c r="I117" s="329"/>
      <c r="J117" s="73"/>
      <c r="K117" s="73"/>
    </row>
    <row r="118" spans="1:13" ht="20.100000000000001" customHeight="1" x14ac:dyDescent="0.25">
      <c r="A118" s="224" t="s">
        <v>191</v>
      </c>
      <c r="B118" s="351" t="s">
        <v>246</v>
      </c>
      <c r="C118" s="352"/>
      <c r="D118" s="352"/>
      <c r="E118" s="352"/>
      <c r="F118" s="220">
        <v>0</v>
      </c>
      <c r="G118" s="222">
        <f>SUM(G119)</f>
        <v>8302.14</v>
      </c>
      <c r="H118" s="336">
        <f>SUM(H119)</f>
        <v>947.90000000000009</v>
      </c>
      <c r="I118" s="337"/>
      <c r="J118" s="221"/>
      <c r="K118" s="221">
        <f>SUM(H118/G118)*100</f>
        <v>11.417538128723439</v>
      </c>
    </row>
    <row r="119" spans="1:13" ht="20.25" customHeight="1" x14ac:dyDescent="0.25">
      <c r="A119" s="177" t="s">
        <v>135</v>
      </c>
      <c r="B119" s="344" t="s">
        <v>3</v>
      </c>
      <c r="C119" s="345"/>
      <c r="D119" s="345"/>
      <c r="E119" s="345"/>
      <c r="F119" s="51">
        <v>0</v>
      </c>
      <c r="G119" s="167">
        <f>SUM(G120:G135)</f>
        <v>8302.14</v>
      </c>
      <c r="H119" s="328">
        <f>SUM(H120+H134)</f>
        <v>947.90000000000009</v>
      </c>
      <c r="I119" s="329"/>
      <c r="J119" s="73"/>
      <c r="K119" s="73">
        <f>SUM(H119/G119)*100</f>
        <v>11.417538128723439</v>
      </c>
    </row>
    <row r="120" spans="1:13" ht="20.100000000000001" customHeight="1" x14ac:dyDescent="0.25">
      <c r="A120" s="177" t="s">
        <v>142</v>
      </c>
      <c r="B120" s="344" t="s">
        <v>9</v>
      </c>
      <c r="C120" s="345"/>
      <c r="D120" s="345"/>
      <c r="E120" s="345"/>
      <c r="F120" s="51">
        <v>0</v>
      </c>
      <c r="G120" s="167">
        <v>7402.14</v>
      </c>
      <c r="H120" s="328">
        <f>SUM(H121:I133)</f>
        <v>947.90000000000009</v>
      </c>
      <c r="I120" s="329"/>
      <c r="J120" s="73"/>
      <c r="K120" s="73">
        <f>SUM(H120/G120)*100</f>
        <v>12.805756173214775</v>
      </c>
    </row>
    <row r="121" spans="1:13" ht="20.100000000000001" customHeight="1" x14ac:dyDescent="0.25">
      <c r="A121" s="177">
        <v>3211</v>
      </c>
      <c r="B121" s="344" t="s">
        <v>19</v>
      </c>
      <c r="C121" s="345"/>
      <c r="D121" s="345"/>
      <c r="E121" s="345"/>
      <c r="F121" s="51"/>
      <c r="G121" s="167"/>
      <c r="H121" s="328">
        <v>0</v>
      </c>
      <c r="I121" s="329"/>
      <c r="J121" s="73"/>
      <c r="K121" s="73"/>
    </row>
    <row r="122" spans="1:13" ht="20.100000000000001" customHeight="1" x14ac:dyDescent="0.25">
      <c r="A122" s="177">
        <v>3221</v>
      </c>
      <c r="B122" s="344" t="s">
        <v>46</v>
      </c>
      <c r="C122" s="345"/>
      <c r="D122" s="345"/>
      <c r="E122" s="345"/>
      <c r="F122" s="51"/>
      <c r="G122" s="77"/>
      <c r="H122" s="328">
        <v>53.71</v>
      </c>
      <c r="I122" s="329"/>
      <c r="J122" s="73"/>
      <c r="K122" s="73"/>
    </row>
    <row r="123" spans="1:13" ht="20.100000000000001" customHeight="1" x14ac:dyDescent="0.25">
      <c r="A123" s="177">
        <v>3222</v>
      </c>
      <c r="B123" s="344" t="s">
        <v>181</v>
      </c>
      <c r="C123" s="345"/>
      <c r="D123" s="345"/>
      <c r="E123" s="345"/>
      <c r="F123" s="51"/>
      <c r="G123" s="77"/>
      <c r="H123" s="328">
        <v>170.07</v>
      </c>
      <c r="I123" s="329"/>
      <c r="J123" s="73"/>
      <c r="K123" s="73"/>
    </row>
    <row r="124" spans="1:13" ht="20.100000000000001" customHeight="1" x14ac:dyDescent="0.25">
      <c r="A124" s="177">
        <v>3224</v>
      </c>
      <c r="B124" s="344" t="s">
        <v>182</v>
      </c>
      <c r="C124" s="345"/>
      <c r="D124" s="345"/>
      <c r="E124" s="345"/>
      <c r="F124" s="51"/>
      <c r="G124" s="77"/>
      <c r="H124" s="328">
        <v>0</v>
      </c>
      <c r="I124" s="329"/>
      <c r="J124" s="73"/>
      <c r="K124" s="73"/>
    </row>
    <row r="125" spans="1:13" ht="20.100000000000001" customHeight="1" x14ac:dyDescent="0.25">
      <c r="A125" s="177">
        <v>3231</v>
      </c>
      <c r="B125" s="344" t="s">
        <v>184</v>
      </c>
      <c r="C125" s="345"/>
      <c r="D125" s="345"/>
      <c r="E125" s="345"/>
      <c r="F125" s="51"/>
      <c r="G125" s="77"/>
      <c r="H125" s="328">
        <v>5.84</v>
      </c>
      <c r="I125" s="329"/>
      <c r="J125" s="73"/>
      <c r="K125" s="73"/>
      <c r="M125" s="169"/>
    </row>
    <row r="126" spans="1:13" ht="20.100000000000001" customHeight="1" x14ac:dyDescent="0.25">
      <c r="A126" s="177">
        <v>3232</v>
      </c>
      <c r="B126" s="346" t="s">
        <v>185</v>
      </c>
      <c r="C126" s="347"/>
      <c r="D126" s="347"/>
      <c r="E126" s="348"/>
      <c r="F126" s="51"/>
      <c r="G126" s="77"/>
      <c r="H126" s="328">
        <v>0</v>
      </c>
      <c r="I126" s="329"/>
      <c r="J126" s="73"/>
      <c r="K126" s="73"/>
    </row>
    <row r="127" spans="1:13" ht="20.100000000000001" customHeight="1" x14ac:dyDescent="0.25">
      <c r="A127" s="177">
        <v>3234</v>
      </c>
      <c r="B127" s="344" t="s">
        <v>52</v>
      </c>
      <c r="C127" s="345"/>
      <c r="D127" s="345"/>
      <c r="E127" s="345"/>
      <c r="F127" s="51"/>
      <c r="G127" s="77"/>
      <c r="H127" s="328">
        <v>0</v>
      </c>
      <c r="I127" s="329"/>
      <c r="J127" s="73"/>
      <c r="K127" s="73"/>
    </row>
    <row r="128" spans="1:13" ht="20.100000000000001" customHeight="1" x14ac:dyDescent="0.25">
      <c r="A128" s="171">
        <v>3238</v>
      </c>
      <c r="B128" s="344" t="s">
        <v>55</v>
      </c>
      <c r="C128" s="345"/>
      <c r="D128" s="345"/>
      <c r="E128" s="345"/>
      <c r="F128" s="51"/>
      <c r="G128" s="77"/>
      <c r="H128" s="328">
        <v>34.64</v>
      </c>
      <c r="I128" s="329"/>
      <c r="J128" s="73"/>
      <c r="K128" s="73"/>
    </row>
    <row r="129" spans="1:11" ht="20.100000000000001" customHeight="1" x14ac:dyDescent="0.25">
      <c r="A129" s="171">
        <v>3239</v>
      </c>
      <c r="B129" s="344" t="s">
        <v>56</v>
      </c>
      <c r="C129" s="345"/>
      <c r="D129" s="345"/>
      <c r="E129" s="345"/>
      <c r="F129" s="51"/>
      <c r="G129" s="77"/>
      <c r="H129" s="328">
        <v>2.12</v>
      </c>
      <c r="I129" s="329"/>
      <c r="J129" s="73"/>
      <c r="K129" s="73"/>
    </row>
    <row r="130" spans="1:11" ht="20.100000000000001" customHeight="1" x14ac:dyDescent="0.25">
      <c r="A130" s="171">
        <v>3241</v>
      </c>
      <c r="B130" s="344" t="s">
        <v>190</v>
      </c>
      <c r="C130" s="345"/>
      <c r="D130" s="345"/>
      <c r="E130" s="345"/>
      <c r="F130" s="51"/>
      <c r="G130" s="167"/>
      <c r="H130" s="185"/>
      <c r="I130" s="186">
        <v>514.19000000000005</v>
      </c>
      <c r="J130" s="73"/>
      <c r="K130" s="73"/>
    </row>
    <row r="131" spans="1:11" ht="20.100000000000001" customHeight="1" x14ac:dyDescent="0.25">
      <c r="A131" s="171">
        <v>3293</v>
      </c>
      <c r="B131" s="344" t="s">
        <v>84</v>
      </c>
      <c r="C131" s="345"/>
      <c r="D131" s="345"/>
      <c r="E131" s="345"/>
      <c r="F131" s="51"/>
      <c r="G131" s="77"/>
      <c r="H131" s="328">
        <v>144.33000000000001</v>
      </c>
      <c r="I131" s="329"/>
      <c r="J131" s="73"/>
      <c r="K131" s="73"/>
    </row>
    <row r="132" spans="1:11" ht="20.100000000000001" customHeight="1" x14ac:dyDescent="0.25">
      <c r="A132" s="171">
        <v>3295</v>
      </c>
      <c r="B132" s="344" t="s">
        <v>86</v>
      </c>
      <c r="C132" s="345"/>
      <c r="D132" s="345"/>
      <c r="E132" s="345"/>
      <c r="F132" s="51"/>
      <c r="G132" s="77"/>
      <c r="H132" s="328">
        <v>0</v>
      </c>
      <c r="I132" s="329"/>
      <c r="J132" s="73"/>
      <c r="K132" s="73"/>
    </row>
    <row r="133" spans="1:11" ht="20.100000000000001" customHeight="1" x14ac:dyDescent="0.25">
      <c r="A133" s="171">
        <v>3299</v>
      </c>
      <c r="B133" s="344" t="s">
        <v>88</v>
      </c>
      <c r="C133" s="345"/>
      <c r="D133" s="345"/>
      <c r="E133" s="345"/>
      <c r="F133" s="51"/>
      <c r="G133" s="167"/>
      <c r="H133" s="328">
        <v>23</v>
      </c>
      <c r="I133" s="329"/>
      <c r="J133" s="73"/>
      <c r="K133" s="73"/>
    </row>
    <row r="134" spans="1:11" ht="20.100000000000001" customHeight="1" x14ac:dyDescent="0.25">
      <c r="A134" s="75">
        <v>34</v>
      </c>
      <c r="B134" s="346" t="s">
        <v>71</v>
      </c>
      <c r="C134" s="347"/>
      <c r="D134" s="347"/>
      <c r="E134" s="348"/>
      <c r="F134" s="187">
        <v>200</v>
      </c>
      <c r="G134" s="167">
        <v>900</v>
      </c>
      <c r="H134" s="328">
        <v>0</v>
      </c>
      <c r="I134" s="329"/>
      <c r="J134" s="73"/>
      <c r="K134" s="73"/>
    </row>
    <row r="135" spans="1:11" ht="20.100000000000001" customHeight="1" x14ac:dyDescent="0.25">
      <c r="A135" s="171">
        <v>3433</v>
      </c>
      <c r="B135" s="344" t="s">
        <v>94</v>
      </c>
      <c r="C135" s="345"/>
      <c r="D135" s="345"/>
      <c r="E135" s="345"/>
      <c r="F135" s="188"/>
      <c r="G135" s="167"/>
      <c r="H135" s="328">
        <v>0</v>
      </c>
      <c r="I135" s="329"/>
      <c r="J135" s="73"/>
      <c r="K135" s="73"/>
    </row>
    <row r="136" spans="1:11" ht="20.100000000000001" customHeight="1" x14ac:dyDescent="0.25">
      <c r="A136" s="191" t="s">
        <v>147</v>
      </c>
      <c r="B136" s="400" t="s">
        <v>148</v>
      </c>
      <c r="C136" s="401"/>
      <c r="D136" s="401"/>
      <c r="E136" s="401"/>
      <c r="F136" s="192">
        <f>SUM(F137+F49)</f>
        <v>2137074.15</v>
      </c>
      <c r="G136" s="193">
        <f>SUM(G137+G49)</f>
        <v>2172800.4</v>
      </c>
      <c r="H136" s="340">
        <f>SUM(H137+H181+H49)</f>
        <v>1072121.19</v>
      </c>
      <c r="I136" s="341"/>
      <c r="J136" s="194">
        <f>(H136/F136*100)</f>
        <v>50.16771130753699</v>
      </c>
      <c r="K136" s="113">
        <f>SUM(H136/G136)*100</f>
        <v>49.342829189464432</v>
      </c>
    </row>
    <row r="137" spans="1:11" ht="20.100000000000001" customHeight="1" x14ac:dyDescent="0.25">
      <c r="A137" s="219" t="s">
        <v>149</v>
      </c>
      <c r="B137" s="351" t="s">
        <v>192</v>
      </c>
      <c r="C137" s="352"/>
      <c r="D137" s="352"/>
      <c r="E137" s="352"/>
      <c r="F137" s="220">
        <f>SUM(F138+F181)</f>
        <v>2089074.15</v>
      </c>
      <c r="G137" s="220">
        <f>SUM(G138+G181)</f>
        <v>2119643.5699999998</v>
      </c>
      <c r="H137" s="336">
        <f>SUM(H138+H181)</f>
        <v>1061712.45</v>
      </c>
      <c r="I137" s="337"/>
      <c r="J137" s="221">
        <f>(H137/F137*100)</f>
        <v>50.822152483194529</v>
      </c>
      <c r="K137" s="131">
        <f>SUM(H137/G137)*100</f>
        <v>50.089197307828506</v>
      </c>
    </row>
    <row r="138" spans="1:11" ht="20.100000000000001" customHeight="1" x14ac:dyDescent="0.25">
      <c r="A138" s="171" t="s">
        <v>135</v>
      </c>
      <c r="B138" s="344" t="s">
        <v>3</v>
      </c>
      <c r="C138" s="345"/>
      <c r="D138" s="345"/>
      <c r="E138" s="345"/>
      <c r="F138" s="51">
        <f>SUM(F139+F144+F154)</f>
        <v>2087974.15</v>
      </c>
      <c r="G138" s="167">
        <f>SUM(G139+G144+G154)</f>
        <v>2118543.5699999998</v>
      </c>
      <c r="H138" s="328">
        <f>SUM(H139+H144+H152+H154)</f>
        <v>1061712.45</v>
      </c>
      <c r="I138" s="329"/>
      <c r="J138" s="73"/>
      <c r="K138" s="73"/>
    </row>
    <row r="139" spans="1:11" ht="20.100000000000001" customHeight="1" x14ac:dyDescent="0.25">
      <c r="A139" s="171" t="s">
        <v>136</v>
      </c>
      <c r="B139" s="344" t="s">
        <v>4</v>
      </c>
      <c r="C139" s="345"/>
      <c r="D139" s="345"/>
      <c r="E139" s="345"/>
      <c r="F139" s="51">
        <v>2075156.15</v>
      </c>
      <c r="G139" s="167">
        <v>2105725.5699999998</v>
      </c>
      <c r="H139" s="328">
        <f>SUM(H140:I143)</f>
        <v>1055001.99</v>
      </c>
      <c r="I139" s="329"/>
      <c r="J139" s="73"/>
      <c r="K139" s="73"/>
    </row>
    <row r="140" spans="1:11" ht="20.100000000000001" customHeight="1" x14ac:dyDescent="0.25">
      <c r="A140" s="171">
        <v>3111</v>
      </c>
      <c r="B140" s="344" t="s">
        <v>156</v>
      </c>
      <c r="C140" s="345"/>
      <c r="D140" s="345"/>
      <c r="E140" s="345"/>
      <c r="F140" s="51"/>
      <c r="G140" s="167"/>
      <c r="H140" s="328">
        <v>864598.43</v>
      </c>
      <c r="I140" s="329"/>
      <c r="J140" s="73"/>
      <c r="K140" s="73"/>
    </row>
    <row r="141" spans="1:11" ht="20.100000000000001" customHeight="1" x14ac:dyDescent="0.25">
      <c r="A141" s="171">
        <v>3113</v>
      </c>
      <c r="B141" s="344" t="s">
        <v>193</v>
      </c>
      <c r="C141" s="345"/>
      <c r="D141" s="345"/>
      <c r="E141" s="345"/>
      <c r="F141" s="51"/>
      <c r="G141" s="167"/>
      <c r="H141" s="328">
        <v>18157.72</v>
      </c>
      <c r="I141" s="329"/>
      <c r="J141" s="73"/>
      <c r="K141" s="73"/>
    </row>
    <row r="142" spans="1:11" ht="20.100000000000001" customHeight="1" x14ac:dyDescent="0.25">
      <c r="A142" s="171">
        <v>3121</v>
      </c>
      <c r="B142" s="344" t="s">
        <v>194</v>
      </c>
      <c r="C142" s="345"/>
      <c r="D142" s="345"/>
      <c r="E142" s="345"/>
      <c r="F142" s="51"/>
      <c r="G142" s="167"/>
      <c r="H142" s="328">
        <v>26591</v>
      </c>
      <c r="I142" s="329"/>
      <c r="J142" s="73"/>
      <c r="K142" s="73"/>
    </row>
    <row r="143" spans="1:11" ht="20.100000000000001" customHeight="1" x14ac:dyDescent="0.25">
      <c r="A143" s="171">
        <v>3132</v>
      </c>
      <c r="B143" s="344" t="s">
        <v>195</v>
      </c>
      <c r="C143" s="345"/>
      <c r="D143" s="345"/>
      <c r="E143" s="345"/>
      <c r="F143" s="51"/>
      <c r="G143" s="167"/>
      <c r="H143" s="328">
        <v>145654.84</v>
      </c>
      <c r="I143" s="329"/>
      <c r="J143" s="73"/>
      <c r="K143" s="73"/>
    </row>
    <row r="144" spans="1:11" ht="20.100000000000001" customHeight="1" x14ac:dyDescent="0.25">
      <c r="A144" s="75">
        <v>32</v>
      </c>
      <c r="B144" s="344" t="s">
        <v>9</v>
      </c>
      <c r="C144" s="345"/>
      <c r="D144" s="345"/>
      <c r="E144" s="345"/>
      <c r="F144" s="51">
        <v>11000</v>
      </c>
      <c r="G144" s="167">
        <v>11000</v>
      </c>
      <c r="H144" s="328">
        <f>SUM(H145:I151)</f>
        <v>4893.51</v>
      </c>
      <c r="I144" s="329"/>
      <c r="J144" s="73"/>
      <c r="K144" s="73"/>
    </row>
    <row r="145" spans="1:11" ht="20.100000000000001" customHeight="1" x14ac:dyDescent="0.25">
      <c r="A145" s="171">
        <v>3211</v>
      </c>
      <c r="B145" s="344" t="s">
        <v>19</v>
      </c>
      <c r="C145" s="345"/>
      <c r="D145" s="345"/>
      <c r="E145" s="345"/>
      <c r="F145" s="51"/>
      <c r="G145" s="167"/>
      <c r="H145" s="328">
        <v>309.70999999999998</v>
      </c>
      <c r="I145" s="329"/>
      <c r="J145" s="73"/>
      <c r="K145" s="73"/>
    </row>
    <row r="146" spans="1:11" ht="20.100000000000001" customHeight="1" x14ac:dyDescent="0.25">
      <c r="A146" s="177">
        <v>3224</v>
      </c>
      <c r="B146" s="344" t="s">
        <v>182</v>
      </c>
      <c r="C146" s="345"/>
      <c r="D146" s="345"/>
      <c r="E146" s="345"/>
      <c r="F146" s="51"/>
      <c r="G146" s="167"/>
      <c r="H146" s="185"/>
      <c r="I146" s="186">
        <v>38.75</v>
      </c>
      <c r="J146" s="73"/>
      <c r="K146" s="73"/>
    </row>
    <row r="147" spans="1:11" ht="20.100000000000001" customHeight="1" x14ac:dyDescent="0.25">
      <c r="A147" s="171">
        <v>3231</v>
      </c>
      <c r="B147" s="344" t="s">
        <v>184</v>
      </c>
      <c r="C147" s="345"/>
      <c r="D147" s="345"/>
      <c r="E147" s="345"/>
      <c r="F147" s="51"/>
      <c r="G147" s="167"/>
      <c r="H147" s="328">
        <v>2811.07</v>
      </c>
      <c r="I147" s="329"/>
      <c r="J147" s="73"/>
      <c r="K147" s="73"/>
    </row>
    <row r="148" spans="1:11" ht="20.100000000000001" customHeight="1" x14ac:dyDescent="0.25">
      <c r="A148" s="171">
        <v>3237</v>
      </c>
      <c r="B148" s="344" t="s">
        <v>54</v>
      </c>
      <c r="C148" s="345"/>
      <c r="D148" s="345"/>
      <c r="E148" s="345"/>
      <c r="F148" s="51"/>
      <c r="G148" s="167"/>
      <c r="H148" s="328">
        <v>121.72</v>
      </c>
      <c r="I148" s="329"/>
      <c r="J148" s="73"/>
      <c r="K148" s="73"/>
    </row>
    <row r="149" spans="1:11" ht="20.100000000000001" customHeight="1" x14ac:dyDescent="0.25">
      <c r="A149" s="171">
        <v>3241</v>
      </c>
      <c r="B149" s="344" t="s">
        <v>190</v>
      </c>
      <c r="C149" s="345"/>
      <c r="D149" s="345"/>
      <c r="E149" s="345"/>
      <c r="F149" s="51"/>
      <c r="G149" s="167"/>
      <c r="H149" s="328">
        <v>210.94</v>
      </c>
      <c r="I149" s="329"/>
      <c r="J149" s="73"/>
      <c r="K149" s="73"/>
    </row>
    <row r="150" spans="1:11" ht="20.100000000000001" customHeight="1" x14ac:dyDescent="0.25">
      <c r="A150" s="177">
        <v>3293</v>
      </c>
      <c r="B150" s="344" t="s">
        <v>84</v>
      </c>
      <c r="C150" s="345"/>
      <c r="D150" s="345"/>
      <c r="E150" s="345"/>
      <c r="F150" s="51"/>
      <c r="G150" s="167"/>
      <c r="H150" s="328">
        <v>69.319999999999993</v>
      </c>
      <c r="I150" s="329"/>
      <c r="J150" s="73"/>
      <c r="K150" s="73"/>
    </row>
    <row r="151" spans="1:11" ht="20.100000000000001" customHeight="1" x14ac:dyDescent="0.25">
      <c r="A151" s="171">
        <v>3295</v>
      </c>
      <c r="B151" s="344" t="s">
        <v>86</v>
      </c>
      <c r="C151" s="345"/>
      <c r="D151" s="345"/>
      <c r="E151" s="345"/>
      <c r="F151" s="51"/>
      <c r="G151" s="167"/>
      <c r="H151" s="328">
        <v>1332</v>
      </c>
      <c r="I151" s="329"/>
      <c r="J151" s="73"/>
      <c r="K151" s="73"/>
    </row>
    <row r="152" spans="1:11" ht="20.100000000000001" customHeight="1" x14ac:dyDescent="0.25">
      <c r="A152" s="75">
        <v>37</v>
      </c>
      <c r="B152" s="344" t="s">
        <v>71</v>
      </c>
      <c r="C152" s="345"/>
      <c r="D152" s="345"/>
      <c r="E152" s="345"/>
      <c r="F152" s="51">
        <v>0</v>
      </c>
      <c r="G152" s="167">
        <v>0</v>
      </c>
      <c r="H152" s="328">
        <v>0</v>
      </c>
      <c r="I152" s="329"/>
      <c r="J152" s="73"/>
      <c r="K152" s="74"/>
    </row>
    <row r="153" spans="1:11" ht="20.100000000000001" customHeight="1" x14ac:dyDescent="0.25">
      <c r="A153" s="79">
        <v>3722</v>
      </c>
      <c r="B153" s="344" t="s">
        <v>196</v>
      </c>
      <c r="C153" s="345"/>
      <c r="D153" s="345"/>
      <c r="E153" s="345"/>
      <c r="F153" s="51"/>
      <c r="G153" s="167"/>
      <c r="H153" s="328">
        <v>0</v>
      </c>
      <c r="I153" s="329"/>
      <c r="J153" s="73"/>
      <c r="K153" s="74"/>
    </row>
    <row r="154" spans="1:11" ht="20.100000000000001" customHeight="1" x14ac:dyDescent="0.25">
      <c r="A154" s="75">
        <v>38</v>
      </c>
      <c r="B154" s="344" t="s">
        <v>101</v>
      </c>
      <c r="C154" s="345"/>
      <c r="D154" s="345"/>
      <c r="E154" s="345"/>
      <c r="F154" s="51">
        <f>SUM(F155)</f>
        <v>1818</v>
      </c>
      <c r="G154" s="167">
        <f>SUM(G155)</f>
        <v>1818</v>
      </c>
      <c r="H154" s="328">
        <f>SUM(H155)</f>
        <v>1816.95</v>
      </c>
      <c r="I154" s="329"/>
      <c r="J154" s="73"/>
      <c r="K154" s="74"/>
    </row>
    <row r="155" spans="1:11" ht="20.100000000000001" customHeight="1" x14ac:dyDescent="0.25">
      <c r="A155" s="79">
        <v>3812</v>
      </c>
      <c r="B155" s="344" t="s">
        <v>100</v>
      </c>
      <c r="C155" s="345"/>
      <c r="D155" s="345"/>
      <c r="E155" s="345"/>
      <c r="F155" s="51">
        <v>1818</v>
      </c>
      <c r="G155" s="167">
        <v>1818</v>
      </c>
      <c r="H155" s="328">
        <v>1816.95</v>
      </c>
      <c r="I155" s="329"/>
      <c r="J155" s="73"/>
      <c r="K155" s="74"/>
    </row>
    <row r="156" spans="1:11" ht="20.100000000000001" customHeight="1" x14ac:dyDescent="0.25">
      <c r="A156" s="176" t="s">
        <v>197</v>
      </c>
      <c r="B156" s="355" t="s">
        <v>198</v>
      </c>
      <c r="C156" s="356"/>
      <c r="D156" s="356"/>
      <c r="E156" s="356"/>
      <c r="F156" s="97">
        <f>SUM(F157)</f>
        <v>13770</v>
      </c>
      <c r="G156" s="114">
        <f>SUM(G157)</f>
        <v>13770</v>
      </c>
      <c r="H156" s="324">
        <f>SUM(H157)</f>
        <v>7040</v>
      </c>
      <c r="I156" s="325"/>
      <c r="J156" s="113">
        <f>SUM(H156/F156)*100</f>
        <v>51.125635439360927</v>
      </c>
      <c r="K156" s="116">
        <f>SUM(H156/G156)*100</f>
        <v>51.125635439360927</v>
      </c>
    </row>
    <row r="157" spans="1:11" ht="20.100000000000001" customHeight="1" x14ac:dyDescent="0.25">
      <c r="A157" s="181" t="s">
        <v>199</v>
      </c>
      <c r="B157" s="349" t="s">
        <v>200</v>
      </c>
      <c r="C157" s="350"/>
      <c r="D157" s="350"/>
      <c r="E157" s="350"/>
      <c r="F157" s="195">
        <f>SUM(F160+F164)</f>
        <v>13770</v>
      </c>
      <c r="G157" s="182">
        <f>SUM(G158)</f>
        <v>13770</v>
      </c>
      <c r="H157" s="330">
        <f>SUM(H158)</f>
        <v>7040</v>
      </c>
      <c r="I157" s="331"/>
      <c r="J157" s="108">
        <f>(H157/F157*100)</f>
        <v>51.125635439360927</v>
      </c>
      <c r="K157" s="132">
        <f>SUM(H157/G157)*100</f>
        <v>51.125635439360927</v>
      </c>
    </row>
    <row r="158" spans="1:11" ht="20.100000000000001" customHeight="1" x14ac:dyDescent="0.25">
      <c r="A158" s="219" t="s">
        <v>201</v>
      </c>
      <c r="B158" s="351" t="s">
        <v>200</v>
      </c>
      <c r="C158" s="352"/>
      <c r="D158" s="352"/>
      <c r="E158" s="352"/>
      <c r="F158" s="220">
        <f>SUM(F159)</f>
        <v>13770</v>
      </c>
      <c r="G158" s="222">
        <f>SUM(G159)</f>
        <v>13770</v>
      </c>
      <c r="H158" s="336">
        <f>SUM(H159)</f>
        <v>7040</v>
      </c>
      <c r="I158" s="337"/>
      <c r="J158" s="221"/>
      <c r="K158" s="223"/>
    </row>
    <row r="159" spans="1:11" ht="20.100000000000001" customHeight="1" x14ac:dyDescent="0.25">
      <c r="A159" s="171" t="s">
        <v>135</v>
      </c>
      <c r="B159" s="344" t="s">
        <v>3</v>
      </c>
      <c r="C159" s="345"/>
      <c r="D159" s="345"/>
      <c r="E159" s="345"/>
      <c r="F159" s="51">
        <f>SUM(F160+F164)</f>
        <v>13770</v>
      </c>
      <c r="G159" s="167">
        <f>SUM(G160+G164)</f>
        <v>13770</v>
      </c>
      <c r="H159" s="328">
        <f>SUM(H160+H164)</f>
        <v>7040</v>
      </c>
      <c r="I159" s="329"/>
      <c r="J159" s="73"/>
      <c r="K159" s="74"/>
    </row>
    <row r="160" spans="1:11" ht="20.100000000000001" customHeight="1" x14ac:dyDescent="0.25">
      <c r="A160" s="171" t="s">
        <v>142</v>
      </c>
      <c r="B160" s="344" t="s">
        <v>9</v>
      </c>
      <c r="C160" s="345"/>
      <c r="D160" s="345"/>
      <c r="E160" s="345"/>
      <c r="F160" s="51">
        <v>13760</v>
      </c>
      <c r="G160" s="167">
        <v>13760</v>
      </c>
      <c r="H160" s="328">
        <f>SUM(H161:I164)</f>
        <v>7040</v>
      </c>
      <c r="I160" s="329"/>
      <c r="J160" s="73"/>
      <c r="K160" s="74"/>
    </row>
    <row r="161" spans="1:11" ht="20.100000000000001" customHeight="1" x14ac:dyDescent="0.25">
      <c r="A161" s="171">
        <v>3211</v>
      </c>
      <c r="B161" s="344" t="s">
        <v>19</v>
      </c>
      <c r="C161" s="345"/>
      <c r="D161" s="345"/>
      <c r="E161" s="345"/>
      <c r="F161" s="51"/>
      <c r="G161" s="167"/>
      <c r="H161" s="328">
        <v>4916</v>
      </c>
      <c r="I161" s="329"/>
      <c r="J161" s="73"/>
      <c r="K161" s="74"/>
    </row>
    <row r="162" spans="1:11" ht="20.100000000000001" customHeight="1" x14ac:dyDescent="0.25">
      <c r="A162" s="171">
        <v>3231</v>
      </c>
      <c r="B162" s="344" t="s">
        <v>184</v>
      </c>
      <c r="C162" s="345"/>
      <c r="D162" s="345"/>
      <c r="E162" s="345"/>
      <c r="F162" s="51"/>
      <c r="G162" s="167"/>
      <c r="H162" s="328">
        <v>0</v>
      </c>
      <c r="I162" s="329"/>
      <c r="J162" s="73"/>
      <c r="K162" s="74"/>
    </row>
    <row r="163" spans="1:11" ht="20.100000000000001" customHeight="1" x14ac:dyDescent="0.25">
      <c r="A163" s="171">
        <v>3241</v>
      </c>
      <c r="B163" s="344" t="s">
        <v>190</v>
      </c>
      <c r="C163" s="345"/>
      <c r="D163" s="345"/>
      <c r="E163" s="345"/>
      <c r="F163" s="51"/>
      <c r="G163" s="167"/>
      <c r="H163" s="328">
        <v>2124</v>
      </c>
      <c r="I163" s="329"/>
      <c r="J163" s="73"/>
      <c r="K163" s="74"/>
    </row>
    <row r="164" spans="1:11" ht="20.100000000000001" customHeight="1" x14ac:dyDescent="0.25">
      <c r="A164" s="171" t="s">
        <v>187</v>
      </c>
      <c r="B164" s="344" t="s">
        <v>71</v>
      </c>
      <c r="C164" s="345"/>
      <c r="D164" s="345"/>
      <c r="E164" s="345"/>
      <c r="F164" s="51">
        <v>10</v>
      </c>
      <c r="G164" s="167">
        <v>10</v>
      </c>
      <c r="H164" s="328">
        <v>0</v>
      </c>
      <c r="I164" s="329"/>
      <c r="J164" s="73"/>
      <c r="K164" s="74"/>
    </row>
    <row r="165" spans="1:11" ht="27.75" customHeight="1" x14ac:dyDescent="0.25">
      <c r="A165" s="176" t="s">
        <v>202</v>
      </c>
      <c r="B165" s="355" t="s">
        <v>203</v>
      </c>
      <c r="C165" s="356"/>
      <c r="D165" s="356"/>
      <c r="E165" s="356"/>
      <c r="F165" s="114">
        <f>SUM(F166+F170+F175+F181)</f>
        <v>3100</v>
      </c>
      <c r="G165" s="114">
        <f>SUM(G166+G170+G175+G181+G185)</f>
        <v>9631.83</v>
      </c>
      <c r="H165" s="324">
        <f>SUM(H166+H170+H175+H181)</f>
        <v>1899.9</v>
      </c>
      <c r="I165" s="325"/>
      <c r="J165" s="113">
        <f>(H165/F165*100)</f>
        <v>61.28709677419355</v>
      </c>
      <c r="K165" s="116">
        <f>SUM(H165/G165)*100</f>
        <v>19.725223555648306</v>
      </c>
    </row>
    <row r="166" spans="1:11" ht="20.100000000000001" customHeight="1" x14ac:dyDescent="0.25">
      <c r="A166" s="224" t="s">
        <v>224</v>
      </c>
      <c r="B166" s="351" t="s">
        <v>179</v>
      </c>
      <c r="C166" s="352"/>
      <c r="D166" s="352"/>
      <c r="E166" s="352"/>
      <c r="F166" s="220">
        <v>0</v>
      </c>
      <c r="G166" s="222">
        <v>1875</v>
      </c>
      <c r="H166" s="336">
        <v>1875</v>
      </c>
      <c r="I166" s="337"/>
      <c r="J166" s="223">
        <v>0</v>
      </c>
      <c r="K166" s="223">
        <f>SUM(H166/G166)*100</f>
        <v>100</v>
      </c>
    </row>
    <row r="167" spans="1:11" ht="20.100000000000001" customHeight="1" x14ac:dyDescent="0.25">
      <c r="A167" s="80">
        <v>4</v>
      </c>
      <c r="B167" s="344" t="s">
        <v>5</v>
      </c>
      <c r="C167" s="345"/>
      <c r="D167" s="345"/>
      <c r="E167" s="345"/>
      <c r="F167" s="51">
        <v>0</v>
      </c>
      <c r="G167" s="167">
        <f>SUM(G168)</f>
        <v>1875</v>
      </c>
      <c r="H167" s="328">
        <f>SUM(H168)</f>
        <v>1875</v>
      </c>
      <c r="I167" s="329"/>
      <c r="J167" s="74">
        <v>0</v>
      </c>
      <c r="K167" s="74">
        <f>SUM(H167/G167)*100</f>
        <v>100</v>
      </c>
    </row>
    <row r="168" spans="1:11" ht="20.100000000000001" customHeight="1" x14ac:dyDescent="0.25">
      <c r="A168" s="174">
        <v>42</v>
      </c>
      <c r="B168" s="344" t="s">
        <v>58</v>
      </c>
      <c r="C168" s="345"/>
      <c r="D168" s="345"/>
      <c r="E168" s="345"/>
      <c r="F168" s="51">
        <v>0</v>
      </c>
      <c r="G168" s="167">
        <f>SUM(G169)</f>
        <v>1875</v>
      </c>
      <c r="H168" s="328">
        <f>SUM(H169:I169)</f>
        <v>1875</v>
      </c>
      <c r="I168" s="329"/>
      <c r="J168" s="74">
        <v>0</v>
      </c>
      <c r="K168" s="74">
        <f>SUM(H168/G168)*100</f>
        <v>100</v>
      </c>
    </row>
    <row r="169" spans="1:11" ht="24" customHeight="1" x14ac:dyDescent="0.25">
      <c r="A169" s="189">
        <v>4222</v>
      </c>
      <c r="B169" s="344" t="s">
        <v>295</v>
      </c>
      <c r="C169" s="345"/>
      <c r="D169" s="345"/>
      <c r="E169" s="345"/>
      <c r="F169" s="51">
        <v>0</v>
      </c>
      <c r="G169" s="167">
        <v>1875</v>
      </c>
      <c r="H169" s="328">
        <v>1875</v>
      </c>
      <c r="I169" s="329"/>
      <c r="J169" s="168"/>
      <c r="K169" s="168"/>
    </row>
    <row r="170" spans="1:11" ht="20.100000000000001" customHeight="1" x14ac:dyDescent="0.25">
      <c r="A170" s="224" t="s">
        <v>189</v>
      </c>
      <c r="B170" s="351" t="s">
        <v>141</v>
      </c>
      <c r="C170" s="352"/>
      <c r="D170" s="352"/>
      <c r="E170" s="352"/>
      <c r="F170" s="220">
        <f>SUM(F171)</f>
        <v>2000</v>
      </c>
      <c r="G170" s="222">
        <f>SUM(G171)</f>
        <v>2000</v>
      </c>
      <c r="H170" s="336">
        <f>SUM(H171)</f>
        <v>0</v>
      </c>
      <c r="I170" s="337"/>
      <c r="J170" s="221">
        <f>(H170/F170*100)</f>
        <v>0</v>
      </c>
      <c r="K170" s="223">
        <f>SUM(H170/G170)*100</f>
        <v>0</v>
      </c>
    </row>
    <row r="171" spans="1:11" ht="20.100000000000001" customHeight="1" x14ac:dyDescent="0.25">
      <c r="A171" s="80">
        <v>4</v>
      </c>
      <c r="B171" s="344" t="s">
        <v>5</v>
      </c>
      <c r="C171" s="345"/>
      <c r="D171" s="345"/>
      <c r="E171" s="345"/>
      <c r="F171" s="51">
        <v>2000</v>
      </c>
      <c r="G171" s="167">
        <f>SUM(G172)</f>
        <v>2000</v>
      </c>
      <c r="H171" s="328">
        <f>SUM(H172)</f>
        <v>0</v>
      </c>
      <c r="I171" s="329"/>
      <c r="J171" s="73">
        <f>(H171/F171*100)</f>
        <v>0</v>
      </c>
      <c r="K171" s="74">
        <f>SUM(H171/G171)*100</f>
        <v>0</v>
      </c>
    </row>
    <row r="172" spans="1:11" ht="20.100000000000001" customHeight="1" x14ac:dyDescent="0.25">
      <c r="A172" s="174">
        <v>42</v>
      </c>
      <c r="B172" s="344" t="s">
        <v>58</v>
      </c>
      <c r="C172" s="345"/>
      <c r="D172" s="345"/>
      <c r="E172" s="345"/>
      <c r="F172" s="51">
        <v>2000</v>
      </c>
      <c r="G172" s="167">
        <v>2000</v>
      </c>
      <c r="H172" s="328">
        <f>SUM(H173+H174)</f>
        <v>0</v>
      </c>
      <c r="I172" s="329"/>
      <c r="J172" s="73">
        <f>(H172/F172*100)</f>
        <v>0</v>
      </c>
      <c r="K172" s="74">
        <f>SUM(H172/G172)*100</f>
        <v>0</v>
      </c>
    </row>
    <row r="173" spans="1:11" ht="20.100000000000001" customHeight="1" x14ac:dyDescent="0.25">
      <c r="A173" s="177">
        <v>4227</v>
      </c>
      <c r="B173" s="344" t="s">
        <v>204</v>
      </c>
      <c r="C173" s="345"/>
      <c r="D173" s="345"/>
      <c r="E173" s="345"/>
      <c r="F173" s="51"/>
      <c r="G173" s="77"/>
      <c r="H173" s="328">
        <v>0</v>
      </c>
      <c r="I173" s="329"/>
      <c r="J173" s="73"/>
      <c r="K173" s="74"/>
    </row>
    <row r="174" spans="1:11" ht="20.100000000000001" customHeight="1" x14ac:dyDescent="0.25">
      <c r="A174" s="81">
        <v>4241</v>
      </c>
      <c r="B174" s="395" t="s">
        <v>57</v>
      </c>
      <c r="C174" s="396"/>
      <c r="D174" s="396"/>
      <c r="E174" s="397"/>
      <c r="F174" s="82"/>
      <c r="G174" s="77"/>
      <c r="H174" s="342">
        <v>0</v>
      </c>
      <c r="I174" s="343"/>
      <c r="J174" s="73"/>
      <c r="K174" s="74"/>
    </row>
    <row r="175" spans="1:11" ht="20.100000000000001" customHeight="1" x14ac:dyDescent="0.25">
      <c r="A175" s="224" t="s">
        <v>191</v>
      </c>
      <c r="B175" s="351" t="s">
        <v>247</v>
      </c>
      <c r="C175" s="352"/>
      <c r="D175" s="352"/>
      <c r="E175" s="352"/>
      <c r="F175" s="220">
        <f t="shared" ref="F175:H176" si="3">SUM(F176)</f>
        <v>0</v>
      </c>
      <c r="G175" s="222">
        <f t="shared" si="3"/>
        <v>3500</v>
      </c>
      <c r="H175" s="336">
        <f t="shared" si="3"/>
        <v>24.9</v>
      </c>
      <c r="I175" s="337"/>
      <c r="J175" s="221">
        <v>0</v>
      </c>
      <c r="K175" s="223">
        <f>SUM(H175/G175)*100</f>
        <v>0.71142857142857141</v>
      </c>
    </row>
    <row r="176" spans="1:11" ht="20.100000000000001" customHeight="1" x14ac:dyDescent="0.25">
      <c r="A176" s="80">
        <v>4</v>
      </c>
      <c r="B176" s="344" t="s">
        <v>5</v>
      </c>
      <c r="C176" s="345"/>
      <c r="D176" s="345"/>
      <c r="E176" s="345"/>
      <c r="F176" s="51">
        <f t="shared" si="3"/>
        <v>0</v>
      </c>
      <c r="G176" s="167">
        <f t="shared" si="3"/>
        <v>3500</v>
      </c>
      <c r="H176" s="328">
        <f t="shared" si="3"/>
        <v>24.9</v>
      </c>
      <c r="I176" s="329"/>
      <c r="J176" s="73">
        <v>0</v>
      </c>
      <c r="K176" s="74">
        <f>SUM(H176/G176)*100</f>
        <v>0.71142857142857141</v>
      </c>
    </row>
    <row r="177" spans="1:11" ht="20.100000000000001" customHeight="1" x14ac:dyDescent="0.25">
      <c r="A177" s="174">
        <v>42</v>
      </c>
      <c r="B177" s="344" t="s">
        <v>58</v>
      </c>
      <c r="C177" s="345"/>
      <c r="D177" s="345"/>
      <c r="E177" s="345"/>
      <c r="F177" s="51">
        <v>0</v>
      </c>
      <c r="G177" s="167">
        <f>SUM(G178:G180)</f>
        <v>3500</v>
      </c>
      <c r="H177" s="328">
        <f>SUM(H178)</f>
        <v>24.9</v>
      </c>
      <c r="I177" s="329"/>
      <c r="J177" s="73">
        <v>0</v>
      </c>
      <c r="K177" s="74">
        <f>SUM(H177/G177)*100</f>
        <v>0.71142857142857141</v>
      </c>
    </row>
    <row r="178" spans="1:11" ht="20.100000000000001" customHeight="1" x14ac:dyDescent="0.25">
      <c r="A178" s="177">
        <v>4227</v>
      </c>
      <c r="B178" s="344" t="s">
        <v>204</v>
      </c>
      <c r="C178" s="345"/>
      <c r="D178" s="345"/>
      <c r="E178" s="345"/>
      <c r="F178" s="51"/>
      <c r="G178" s="77">
        <v>2500</v>
      </c>
      <c r="H178" s="328">
        <f>SUM(H179+H180)</f>
        <v>24.9</v>
      </c>
      <c r="I178" s="329"/>
      <c r="J178" s="73"/>
      <c r="K178" s="74"/>
    </row>
    <row r="179" spans="1:11" ht="20.100000000000001" customHeight="1" x14ac:dyDescent="0.25">
      <c r="A179" s="177">
        <v>4221</v>
      </c>
      <c r="B179" s="344" t="s">
        <v>217</v>
      </c>
      <c r="C179" s="345"/>
      <c r="D179" s="345"/>
      <c r="E179" s="345"/>
      <c r="F179" s="190"/>
      <c r="G179" s="77">
        <v>0</v>
      </c>
      <c r="H179" s="328">
        <v>0</v>
      </c>
      <c r="I179" s="329"/>
      <c r="J179" s="73"/>
      <c r="K179" s="74"/>
    </row>
    <row r="180" spans="1:11" ht="20.100000000000001" customHeight="1" x14ac:dyDescent="0.25">
      <c r="A180" s="81">
        <v>4241</v>
      </c>
      <c r="B180" s="395" t="s">
        <v>57</v>
      </c>
      <c r="C180" s="396"/>
      <c r="D180" s="396"/>
      <c r="E180" s="397"/>
      <c r="F180" s="82"/>
      <c r="G180" s="77">
        <v>1000</v>
      </c>
      <c r="H180" s="342">
        <v>24.9</v>
      </c>
      <c r="I180" s="343"/>
      <c r="J180" s="73"/>
      <c r="K180" s="74"/>
    </row>
    <row r="181" spans="1:11" ht="20.100000000000001" customHeight="1" x14ac:dyDescent="0.25">
      <c r="A181" s="219" t="s">
        <v>149</v>
      </c>
      <c r="B181" s="351" t="s">
        <v>192</v>
      </c>
      <c r="C181" s="352"/>
      <c r="D181" s="352"/>
      <c r="E181" s="352"/>
      <c r="F181" s="220">
        <f t="shared" ref="F181:H182" si="4">SUM(F182)</f>
        <v>1100</v>
      </c>
      <c r="G181" s="222">
        <f t="shared" si="4"/>
        <v>1100</v>
      </c>
      <c r="H181" s="336">
        <f t="shared" si="4"/>
        <v>0</v>
      </c>
      <c r="I181" s="337"/>
      <c r="J181" s="221"/>
      <c r="K181" s="223">
        <v>0</v>
      </c>
    </row>
    <row r="182" spans="1:11" ht="20.100000000000001" customHeight="1" x14ac:dyDescent="0.25">
      <c r="A182" s="80">
        <v>4</v>
      </c>
      <c r="B182" s="344" t="s">
        <v>5</v>
      </c>
      <c r="C182" s="345"/>
      <c r="D182" s="345"/>
      <c r="E182" s="345"/>
      <c r="F182" s="51">
        <f t="shared" si="4"/>
        <v>1100</v>
      </c>
      <c r="G182" s="167">
        <f t="shared" si="4"/>
        <v>1100</v>
      </c>
      <c r="H182" s="328">
        <f t="shared" si="4"/>
        <v>0</v>
      </c>
      <c r="I182" s="329"/>
      <c r="J182" s="73"/>
      <c r="K182" s="74">
        <v>0</v>
      </c>
    </row>
    <row r="183" spans="1:11" ht="20.100000000000001" customHeight="1" x14ac:dyDescent="0.25">
      <c r="A183" s="174">
        <v>42</v>
      </c>
      <c r="B183" s="344" t="s">
        <v>58</v>
      </c>
      <c r="C183" s="345"/>
      <c r="D183" s="345"/>
      <c r="E183" s="345"/>
      <c r="F183" s="51">
        <f>SUM(F184)</f>
        <v>1100</v>
      </c>
      <c r="G183" s="167">
        <v>1100</v>
      </c>
      <c r="H183" s="328">
        <v>0</v>
      </c>
      <c r="I183" s="329"/>
      <c r="J183" s="73"/>
      <c r="K183" s="74">
        <v>0</v>
      </c>
    </row>
    <row r="184" spans="1:11" ht="20.100000000000001" customHeight="1" x14ac:dyDescent="0.25">
      <c r="A184" s="172">
        <v>4241</v>
      </c>
      <c r="B184" s="395" t="s">
        <v>57</v>
      </c>
      <c r="C184" s="396"/>
      <c r="D184" s="396"/>
      <c r="E184" s="397"/>
      <c r="F184" s="51">
        <v>1100</v>
      </c>
      <c r="G184" s="167">
        <v>1100</v>
      </c>
      <c r="H184" s="342">
        <v>0</v>
      </c>
      <c r="I184" s="343"/>
      <c r="J184" s="73"/>
      <c r="K184" s="74"/>
    </row>
    <row r="185" spans="1:11" ht="20.100000000000001" customHeight="1" x14ac:dyDescent="0.25">
      <c r="A185" s="219" t="s">
        <v>299</v>
      </c>
      <c r="B185" s="351" t="s">
        <v>244</v>
      </c>
      <c r="C185" s="352"/>
      <c r="D185" s="352"/>
      <c r="E185" s="352"/>
      <c r="F185" s="220">
        <f t="shared" ref="F185:H186" si="5">SUM(F186)</f>
        <v>0</v>
      </c>
      <c r="G185" s="222">
        <f t="shared" si="5"/>
        <v>1156.83</v>
      </c>
      <c r="H185" s="336">
        <f t="shared" si="5"/>
        <v>0</v>
      </c>
      <c r="I185" s="337"/>
      <c r="J185" s="221"/>
      <c r="K185" s="223">
        <v>0</v>
      </c>
    </row>
    <row r="186" spans="1:11" ht="20.100000000000001" customHeight="1" x14ac:dyDescent="0.25">
      <c r="A186" s="80">
        <v>4</v>
      </c>
      <c r="B186" s="344" t="s">
        <v>5</v>
      </c>
      <c r="C186" s="345"/>
      <c r="D186" s="345"/>
      <c r="E186" s="345"/>
      <c r="F186" s="51">
        <f t="shared" si="5"/>
        <v>0</v>
      </c>
      <c r="G186" s="167">
        <f t="shared" si="5"/>
        <v>1156.83</v>
      </c>
      <c r="H186" s="328">
        <f t="shared" si="5"/>
        <v>0</v>
      </c>
      <c r="I186" s="329"/>
      <c r="J186" s="73"/>
      <c r="K186" s="74">
        <v>0</v>
      </c>
    </row>
    <row r="187" spans="1:11" ht="20.100000000000001" customHeight="1" x14ac:dyDescent="0.25">
      <c r="A187" s="174">
        <v>42</v>
      </c>
      <c r="B187" s="344" t="s">
        <v>58</v>
      </c>
      <c r="C187" s="345"/>
      <c r="D187" s="345"/>
      <c r="E187" s="345"/>
      <c r="F187" s="51">
        <f>SUM(F188)</f>
        <v>0</v>
      </c>
      <c r="G187" s="167">
        <f>SUM(G188)</f>
        <v>1156.83</v>
      </c>
      <c r="H187" s="328">
        <v>0</v>
      </c>
      <c r="I187" s="329"/>
      <c r="J187" s="73"/>
      <c r="K187" s="74">
        <v>0</v>
      </c>
    </row>
    <row r="188" spans="1:11" ht="20.100000000000001" customHeight="1" x14ac:dyDescent="0.25">
      <c r="A188" s="177">
        <v>4227</v>
      </c>
      <c r="B188" s="344" t="s">
        <v>204</v>
      </c>
      <c r="C188" s="345"/>
      <c r="D188" s="345"/>
      <c r="E188" s="345"/>
      <c r="F188" s="51"/>
      <c r="G188" s="167">
        <v>1156.83</v>
      </c>
      <c r="H188" s="342">
        <v>0</v>
      </c>
      <c r="I188" s="343"/>
      <c r="J188" s="73"/>
      <c r="K188" s="74"/>
    </row>
    <row r="189" spans="1:11" x14ac:dyDescent="0.25">
      <c r="A189" s="47"/>
      <c r="B189" s="47"/>
      <c r="C189" s="47"/>
      <c r="D189" s="47"/>
      <c r="E189" s="275"/>
      <c r="F189" s="275"/>
      <c r="G189" s="275"/>
      <c r="H189" s="275"/>
      <c r="I189" s="95"/>
      <c r="J189" s="46"/>
      <c r="K189" s="95"/>
    </row>
    <row r="190" spans="1:11" x14ac:dyDescent="0.25">
      <c r="A190" s="78"/>
      <c r="B190" s="78"/>
      <c r="C190" s="78"/>
      <c r="D190" s="78"/>
      <c r="E190" s="78"/>
      <c r="F190" s="78"/>
      <c r="G190" s="78"/>
      <c r="H190" s="47"/>
      <c r="I190" s="95"/>
      <c r="J190" s="46"/>
      <c r="K190" s="95"/>
    </row>
    <row r="191" spans="1:11" x14ac:dyDescent="0.25">
      <c r="A191" s="78"/>
      <c r="B191" s="78"/>
      <c r="C191" s="78"/>
      <c r="D191" s="78"/>
      <c r="E191" s="78"/>
      <c r="F191" s="78"/>
      <c r="G191" s="78"/>
      <c r="H191" s="47"/>
      <c r="I191" s="46"/>
      <c r="J191" s="46"/>
      <c r="K191" s="95"/>
    </row>
    <row r="192" spans="1:11" x14ac:dyDescent="0.25">
      <c r="A192" s="78"/>
      <c r="B192" s="78"/>
      <c r="C192" s="78"/>
      <c r="D192" s="78"/>
      <c r="E192" s="78"/>
      <c r="F192" s="78"/>
      <c r="G192" s="78"/>
      <c r="H192" s="47"/>
      <c r="I192" s="78"/>
      <c r="J192" s="95"/>
      <c r="K192" s="95"/>
    </row>
    <row r="193" spans="1:11" x14ac:dyDescent="0.25">
      <c r="A193" s="78"/>
      <c r="B193" s="78"/>
      <c r="C193" s="78"/>
      <c r="D193" s="78"/>
      <c r="E193" s="78"/>
      <c r="F193" s="78"/>
      <c r="G193" s="78"/>
      <c r="H193" s="47"/>
      <c r="I193" s="78"/>
      <c r="J193" s="95"/>
      <c r="K193" s="95"/>
    </row>
    <row r="194" spans="1:11" x14ac:dyDescent="0.25">
      <c r="A194" s="78"/>
      <c r="B194" s="78"/>
      <c r="C194" s="78"/>
      <c r="D194" s="78"/>
      <c r="E194" s="78"/>
      <c r="F194" s="78"/>
      <c r="G194" s="78"/>
      <c r="H194" s="47"/>
      <c r="I194" s="78"/>
      <c r="J194" s="95"/>
      <c r="K194" s="95"/>
    </row>
  </sheetData>
  <mergeCells count="367">
    <mergeCell ref="B178:E178"/>
    <mergeCell ref="B180:E180"/>
    <mergeCell ref="B181:E181"/>
    <mergeCell ref="B175:E175"/>
    <mergeCell ref="B176:E176"/>
    <mergeCell ref="B177:E177"/>
    <mergeCell ref="B179:E179"/>
    <mergeCell ref="E189:H189"/>
    <mergeCell ref="B182:E182"/>
    <mergeCell ref="H182:I182"/>
    <mergeCell ref="B183:E183"/>
    <mergeCell ref="H183:I183"/>
    <mergeCell ref="B184:E184"/>
    <mergeCell ref="H184:I184"/>
    <mergeCell ref="B185:E185"/>
    <mergeCell ref="H185:I185"/>
    <mergeCell ref="B186:E186"/>
    <mergeCell ref="H186:I186"/>
    <mergeCell ref="B187:E187"/>
    <mergeCell ref="H187:I187"/>
    <mergeCell ref="B188:E188"/>
    <mergeCell ref="H188:I188"/>
    <mergeCell ref="H181:I181"/>
    <mergeCell ref="H180:I180"/>
    <mergeCell ref="B169:E169"/>
    <mergeCell ref="B164:E164"/>
    <mergeCell ref="B165:E165"/>
    <mergeCell ref="B166:E166"/>
    <mergeCell ref="B172:E172"/>
    <mergeCell ref="B173:E173"/>
    <mergeCell ref="B174:E174"/>
    <mergeCell ref="B170:E170"/>
    <mergeCell ref="B171:E171"/>
    <mergeCell ref="B160:E160"/>
    <mergeCell ref="B161:E161"/>
    <mergeCell ref="B162:E162"/>
    <mergeCell ref="B163:E163"/>
    <mergeCell ref="B157:E157"/>
    <mergeCell ref="B158:E158"/>
    <mergeCell ref="B159:E159"/>
    <mergeCell ref="B167:E167"/>
    <mergeCell ref="B168:E168"/>
    <mergeCell ref="B142:E142"/>
    <mergeCell ref="B143:E143"/>
    <mergeCell ref="B144:E144"/>
    <mergeCell ref="B139:E139"/>
    <mergeCell ref="B140:E140"/>
    <mergeCell ref="B141:E141"/>
    <mergeCell ref="B153:E153"/>
    <mergeCell ref="B156:E156"/>
    <mergeCell ref="B145:E145"/>
    <mergeCell ref="B147:E147"/>
    <mergeCell ref="B150:E150"/>
    <mergeCell ref="B151:E151"/>
    <mergeCell ref="B148:E148"/>
    <mergeCell ref="B154:E154"/>
    <mergeCell ref="B155:E155"/>
    <mergeCell ref="B146:E146"/>
    <mergeCell ref="B149:E149"/>
    <mergeCell ref="B152:E152"/>
    <mergeCell ref="B138:E138"/>
    <mergeCell ref="B123:E123"/>
    <mergeCell ref="B131:E131"/>
    <mergeCell ref="B133:E133"/>
    <mergeCell ref="B135:E135"/>
    <mergeCell ref="B124:E124"/>
    <mergeCell ref="B126:E126"/>
    <mergeCell ref="B125:E125"/>
    <mergeCell ref="B127:E127"/>
    <mergeCell ref="B128:E128"/>
    <mergeCell ref="B129:E129"/>
    <mergeCell ref="B132:E132"/>
    <mergeCell ref="B134:E134"/>
    <mergeCell ref="B130:E130"/>
    <mergeCell ref="B105:E105"/>
    <mergeCell ref="B106:E106"/>
    <mergeCell ref="B102:E102"/>
    <mergeCell ref="B103:E103"/>
    <mergeCell ref="B104:E104"/>
    <mergeCell ref="B107:E107"/>
    <mergeCell ref="B108:E108"/>
    <mergeCell ref="B136:E136"/>
    <mergeCell ref="B137:E137"/>
    <mergeCell ref="B109:E109"/>
    <mergeCell ref="B119:E119"/>
    <mergeCell ref="B120:E120"/>
    <mergeCell ref="B122:E122"/>
    <mergeCell ref="B113:E113"/>
    <mergeCell ref="B118:E118"/>
    <mergeCell ref="B116:E116"/>
    <mergeCell ref="B117:E117"/>
    <mergeCell ref="B121:E121"/>
    <mergeCell ref="B115:E115"/>
    <mergeCell ref="B110:E110"/>
    <mergeCell ref="B111:E111"/>
    <mergeCell ref="B112:E112"/>
    <mergeCell ref="B114:E114"/>
    <mergeCell ref="B91:E91"/>
    <mergeCell ref="B94:E94"/>
    <mergeCell ref="B92:E92"/>
    <mergeCell ref="B93:E93"/>
    <mergeCell ref="B98:E98"/>
    <mergeCell ref="B99:E99"/>
    <mergeCell ref="B101:E101"/>
    <mergeCell ref="B95:E95"/>
    <mergeCell ref="B96:E96"/>
    <mergeCell ref="B97:E97"/>
    <mergeCell ref="B100:E100"/>
    <mergeCell ref="B65:E65"/>
    <mergeCell ref="B83:E83"/>
    <mergeCell ref="B78:E78"/>
    <mergeCell ref="B79:E79"/>
    <mergeCell ref="B80:E80"/>
    <mergeCell ref="B76:E76"/>
    <mergeCell ref="B77:E77"/>
    <mergeCell ref="B82:E82"/>
    <mergeCell ref="B81:E81"/>
    <mergeCell ref="B46:E46"/>
    <mergeCell ref="B42:E42"/>
    <mergeCell ref="B43:E43"/>
    <mergeCell ref="B47:E47"/>
    <mergeCell ref="B48:E48"/>
    <mergeCell ref="B39:E39"/>
    <mergeCell ref="B38:E38"/>
    <mergeCell ref="B37:E37"/>
    <mergeCell ref="B36:E36"/>
    <mergeCell ref="B34:E34"/>
    <mergeCell ref="B35:E35"/>
    <mergeCell ref="B31:E31"/>
    <mergeCell ref="B32:E32"/>
    <mergeCell ref="B33:E33"/>
    <mergeCell ref="B40:E40"/>
    <mergeCell ref="B41:E41"/>
    <mergeCell ref="B44:E44"/>
    <mergeCell ref="B45:E45"/>
    <mergeCell ref="B25:E25"/>
    <mergeCell ref="B29:E29"/>
    <mergeCell ref="B30:E30"/>
    <mergeCell ref="B22:E22"/>
    <mergeCell ref="B23:E23"/>
    <mergeCell ref="B24:E24"/>
    <mergeCell ref="B26:E26"/>
    <mergeCell ref="B27:E27"/>
    <mergeCell ref="B28:E28"/>
    <mergeCell ref="B14:E14"/>
    <mergeCell ref="H14:I14"/>
    <mergeCell ref="B15:E15"/>
    <mergeCell ref="H15:I15"/>
    <mergeCell ref="B13:E13"/>
    <mergeCell ref="B16:E16"/>
    <mergeCell ref="H18:I18"/>
    <mergeCell ref="H19:I19"/>
    <mergeCell ref="H20:I20"/>
    <mergeCell ref="A3:J3"/>
    <mergeCell ref="C4:G4"/>
    <mergeCell ref="A5:E5"/>
    <mergeCell ref="H5:I5"/>
    <mergeCell ref="B6:E6"/>
    <mergeCell ref="H6:I6"/>
    <mergeCell ref="B8:E8"/>
    <mergeCell ref="B9:E9"/>
    <mergeCell ref="B7:E7"/>
    <mergeCell ref="H7:I7"/>
    <mergeCell ref="H8:I8"/>
    <mergeCell ref="H9:I9"/>
    <mergeCell ref="B10:E10"/>
    <mergeCell ref="B11:E11"/>
    <mergeCell ref="B12:E12"/>
    <mergeCell ref="B20:E20"/>
    <mergeCell ref="B17:E17"/>
    <mergeCell ref="B18:E18"/>
    <mergeCell ref="B19:E19"/>
    <mergeCell ref="H54:I54"/>
    <mergeCell ref="B55:E55"/>
    <mergeCell ref="B49:E49"/>
    <mergeCell ref="H49:I49"/>
    <mergeCell ref="H48:I48"/>
    <mergeCell ref="H47:I47"/>
    <mergeCell ref="H46:I46"/>
    <mergeCell ref="H45:I45"/>
    <mergeCell ref="H44:I44"/>
    <mergeCell ref="H43:I43"/>
    <mergeCell ref="H42:I42"/>
    <mergeCell ref="H41:I41"/>
    <mergeCell ref="H40:I40"/>
    <mergeCell ref="H39:I39"/>
    <mergeCell ref="H38:I38"/>
    <mergeCell ref="B21:E21"/>
    <mergeCell ref="H21:I21"/>
    <mergeCell ref="B50:E50"/>
    <mergeCell ref="B51:E51"/>
    <mergeCell ref="B52:E52"/>
    <mergeCell ref="B58:E58"/>
    <mergeCell ref="B75:E75"/>
    <mergeCell ref="B61:E61"/>
    <mergeCell ref="B62:E62"/>
    <mergeCell ref="B64:E64"/>
    <mergeCell ref="B74:E74"/>
    <mergeCell ref="B71:E71"/>
    <mergeCell ref="B72:E72"/>
    <mergeCell ref="B63:E63"/>
    <mergeCell ref="B66:E66"/>
    <mergeCell ref="B67:E67"/>
    <mergeCell ref="B69:E69"/>
    <mergeCell ref="B73:E73"/>
    <mergeCell ref="B56:E56"/>
    <mergeCell ref="B57:E57"/>
    <mergeCell ref="B53:E53"/>
    <mergeCell ref="B54:E54"/>
    <mergeCell ref="B59:E59"/>
    <mergeCell ref="B60:E60"/>
    <mergeCell ref="B68:E68"/>
    <mergeCell ref="B70:E70"/>
    <mergeCell ref="B87:E87"/>
    <mergeCell ref="B88:E88"/>
    <mergeCell ref="B89:E89"/>
    <mergeCell ref="B84:E84"/>
    <mergeCell ref="B85:E85"/>
    <mergeCell ref="B86:E86"/>
    <mergeCell ref="B90:E90"/>
    <mergeCell ref="H58:I58"/>
    <mergeCell ref="H57:I57"/>
    <mergeCell ref="H82:I82"/>
    <mergeCell ref="H81:I81"/>
    <mergeCell ref="H80:I80"/>
    <mergeCell ref="H79:I79"/>
    <mergeCell ref="H78:I78"/>
    <mergeCell ref="H77:I77"/>
    <mergeCell ref="H76:I76"/>
    <mergeCell ref="H75:I75"/>
    <mergeCell ref="H74:I74"/>
    <mergeCell ref="H60:I60"/>
    <mergeCell ref="H59:I59"/>
    <mergeCell ref="H65:I65"/>
    <mergeCell ref="H66:I66"/>
    <mergeCell ref="H67:I67"/>
    <mergeCell ref="H73:I73"/>
    <mergeCell ref="H179:I179"/>
    <mergeCell ref="H178:I178"/>
    <mergeCell ref="H177:I177"/>
    <mergeCell ref="H176:I176"/>
    <mergeCell ref="H175:I175"/>
    <mergeCell ref="H174:I174"/>
    <mergeCell ref="H173:I173"/>
    <mergeCell ref="H172:I172"/>
    <mergeCell ref="H171:I171"/>
    <mergeCell ref="H170:I170"/>
    <mergeCell ref="H169:I169"/>
    <mergeCell ref="H168:I168"/>
    <mergeCell ref="H167:I167"/>
    <mergeCell ref="H166:I166"/>
    <mergeCell ref="H165:I165"/>
    <mergeCell ref="H164:I164"/>
    <mergeCell ref="H163:I163"/>
    <mergeCell ref="H162:I162"/>
    <mergeCell ref="H161:I161"/>
    <mergeCell ref="H160:I160"/>
    <mergeCell ref="H159:I159"/>
    <mergeCell ref="H158:I158"/>
    <mergeCell ref="H157:I157"/>
    <mergeCell ref="H156:I156"/>
    <mergeCell ref="H155:I155"/>
    <mergeCell ref="H154:I154"/>
    <mergeCell ref="H153:I153"/>
    <mergeCell ref="H152:I152"/>
    <mergeCell ref="H151:I151"/>
    <mergeCell ref="H150:I150"/>
    <mergeCell ref="H149:I149"/>
    <mergeCell ref="H148:I148"/>
    <mergeCell ref="H147:I147"/>
    <mergeCell ref="H145:I145"/>
    <mergeCell ref="H144:I144"/>
    <mergeCell ref="H143:I143"/>
    <mergeCell ref="H142:I142"/>
    <mergeCell ref="H141:I141"/>
    <mergeCell ref="H140:I140"/>
    <mergeCell ref="H139:I139"/>
    <mergeCell ref="H138:I138"/>
    <mergeCell ref="H137:I137"/>
    <mergeCell ref="H136:I136"/>
    <mergeCell ref="H135:I135"/>
    <mergeCell ref="H134:I134"/>
    <mergeCell ref="H133:I133"/>
    <mergeCell ref="H132:I132"/>
    <mergeCell ref="H131:I131"/>
    <mergeCell ref="H129:I129"/>
    <mergeCell ref="H128:I128"/>
    <mergeCell ref="H127:I127"/>
    <mergeCell ref="H126:I126"/>
    <mergeCell ref="H125:I125"/>
    <mergeCell ref="H124:I124"/>
    <mergeCell ref="H123:I123"/>
    <mergeCell ref="H122:I122"/>
    <mergeCell ref="H121:I121"/>
    <mergeCell ref="H120:I120"/>
    <mergeCell ref="H119:I119"/>
    <mergeCell ref="H118:I118"/>
    <mergeCell ref="H117:I117"/>
    <mergeCell ref="H116:I116"/>
    <mergeCell ref="H115:I115"/>
    <mergeCell ref="H108:I108"/>
    <mergeCell ref="H107:I107"/>
    <mergeCell ref="H106:I106"/>
    <mergeCell ref="H105:I105"/>
    <mergeCell ref="H104:I104"/>
    <mergeCell ref="H103:I103"/>
    <mergeCell ref="H102:I102"/>
    <mergeCell ref="H114:I114"/>
    <mergeCell ref="H113:I113"/>
    <mergeCell ref="H112:I112"/>
    <mergeCell ref="H111:I111"/>
    <mergeCell ref="H110:I110"/>
    <mergeCell ref="H109:I109"/>
    <mergeCell ref="H101:I101"/>
    <mergeCell ref="H99:I99"/>
    <mergeCell ref="H98:I98"/>
    <mergeCell ref="H97:I97"/>
    <mergeCell ref="H96:I96"/>
    <mergeCell ref="H95:I95"/>
    <mergeCell ref="H94:I94"/>
    <mergeCell ref="H93:I93"/>
    <mergeCell ref="H92:I92"/>
    <mergeCell ref="H91:I91"/>
    <mergeCell ref="H90:I90"/>
    <mergeCell ref="H89:I89"/>
    <mergeCell ref="H88:I88"/>
    <mergeCell ref="H87:I87"/>
    <mergeCell ref="H86:I86"/>
    <mergeCell ref="H85:I85"/>
    <mergeCell ref="H84:I84"/>
    <mergeCell ref="H83:I83"/>
    <mergeCell ref="H72:I72"/>
    <mergeCell ref="H71:I71"/>
    <mergeCell ref="H70:I70"/>
    <mergeCell ref="H69:I69"/>
    <mergeCell ref="H68:I68"/>
    <mergeCell ref="H64:I64"/>
    <mergeCell ref="H62:I62"/>
    <mergeCell ref="H61:I61"/>
    <mergeCell ref="H37:I37"/>
    <mergeCell ref="H55:I55"/>
    <mergeCell ref="H53:I53"/>
    <mergeCell ref="H56:I56"/>
    <mergeCell ref="H50:I50"/>
    <mergeCell ref="H51:I51"/>
    <mergeCell ref="H52:I52"/>
    <mergeCell ref="H36:I36"/>
    <mergeCell ref="H12:I12"/>
    <mergeCell ref="H11:I11"/>
    <mergeCell ref="H10:I10"/>
    <mergeCell ref="H35:I35"/>
    <mergeCell ref="H34:I34"/>
    <mergeCell ref="H33:I33"/>
    <mergeCell ref="H32:I32"/>
    <mergeCell ref="H31:I31"/>
    <mergeCell ref="H17:I17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16:I16"/>
    <mergeCell ref="H13:I13"/>
  </mergeCells>
  <pageMargins left="0.7" right="0.7" top="0.75" bottom="0.75" header="0.3" footer="0.3"/>
  <pageSetup paperSize="9" scale="6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B1" workbookViewId="0">
      <selection activeCell="H14" sqref="H14"/>
    </sheetView>
  </sheetViews>
  <sheetFormatPr defaultRowHeight="15" x14ac:dyDescent="0.25"/>
  <cols>
    <col min="1" max="1" width="6" customWidth="1"/>
    <col min="2" max="2" width="8.42578125" customWidth="1"/>
    <col min="3" max="3" width="39.42578125" customWidth="1"/>
    <col min="4" max="4" width="15.7109375" customWidth="1"/>
    <col min="5" max="5" width="15" customWidth="1"/>
    <col min="6" max="6" width="18.28515625" customWidth="1"/>
    <col min="7" max="7" width="15.5703125" customWidth="1"/>
  </cols>
  <sheetData>
    <row r="1" spans="1:8" ht="21.75" thickBot="1" x14ac:dyDescent="0.4">
      <c r="A1" s="39" t="s">
        <v>108</v>
      </c>
      <c r="B1" s="58"/>
      <c r="C1" s="58"/>
      <c r="D1" s="58"/>
      <c r="E1" s="58"/>
      <c r="F1" s="58"/>
      <c r="G1" s="58"/>
    </row>
    <row r="2" spans="1:8" ht="21.75" thickBot="1" x14ac:dyDescent="0.4">
      <c r="A2" s="39"/>
      <c r="B2" s="63"/>
      <c r="C2" s="63"/>
      <c r="D2" s="63"/>
      <c r="E2" s="63"/>
      <c r="F2" s="63"/>
      <c r="G2" s="63"/>
    </row>
    <row r="3" spans="1:8" ht="16.5" thickBot="1" x14ac:dyDescent="0.3">
      <c r="A3" s="315" t="s">
        <v>265</v>
      </c>
      <c r="B3" s="316"/>
      <c r="C3" s="316"/>
      <c r="D3" s="316"/>
      <c r="E3" s="316"/>
      <c r="F3" s="316"/>
      <c r="G3" s="316"/>
    </row>
    <row r="4" spans="1:8" x14ac:dyDescent="0.25">
      <c r="A4" s="59"/>
      <c r="B4" s="59"/>
      <c r="C4" s="59"/>
      <c r="D4" s="59"/>
      <c r="E4" s="59"/>
      <c r="F4" s="59"/>
      <c r="G4" s="59"/>
    </row>
    <row r="5" spans="1:8" ht="57" customHeight="1" x14ac:dyDescent="0.25">
      <c r="A5" s="308" t="s">
        <v>6</v>
      </c>
      <c r="B5" s="308"/>
      <c r="C5" s="309"/>
      <c r="D5" s="20" t="s">
        <v>273</v>
      </c>
      <c r="E5" s="20" t="s">
        <v>270</v>
      </c>
      <c r="F5" s="20" t="s">
        <v>271</v>
      </c>
      <c r="G5" s="20" t="s">
        <v>272</v>
      </c>
      <c r="H5" s="269" t="s">
        <v>122</v>
      </c>
    </row>
    <row r="6" spans="1:8" ht="11.25" customHeight="1" x14ac:dyDescent="0.25">
      <c r="A6" s="402"/>
      <c r="B6" s="402"/>
      <c r="C6" s="403"/>
      <c r="D6" s="14">
        <v>2</v>
      </c>
      <c r="E6" s="14">
        <v>3</v>
      </c>
      <c r="F6" s="14">
        <v>4</v>
      </c>
      <c r="G6" s="14">
        <v>5</v>
      </c>
      <c r="H6" s="125" t="s">
        <v>300</v>
      </c>
    </row>
    <row r="7" spans="1:8" ht="15" customHeight="1" x14ac:dyDescent="0.25">
      <c r="A7" s="99"/>
      <c r="B7" s="99"/>
      <c r="C7" s="99" t="s">
        <v>257</v>
      </c>
      <c r="D7" s="225">
        <f>SUM(D11+D14+D17)</f>
        <v>188.75</v>
      </c>
      <c r="E7" s="225">
        <f>SUM(E11+E14+E17)</f>
        <v>0</v>
      </c>
      <c r="F7" s="225">
        <f>SUM(F17+F14+F11)</f>
        <v>17032.740000000002</v>
      </c>
      <c r="G7" s="225">
        <f>SUM(G17+G14+G11)</f>
        <v>1512.8200000000002</v>
      </c>
      <c r="H7" s="268">
        <f>SUM(G7/F7)*100</f>
        <v>8.8818358056308035</v>
      </c>
    </row>
    <row r="8" spans="1:8" ht="15" customHeight="1" x14ac:dyDescent="0.25">
      <c r="A8" s="96"/>
      <c r="B8" s="96"/>
      <c r="C8" s="96" t="s">
        <v>263</v>
      </c>
      <c r="D8" s="206">
        <v>0</v>
      </c>
      <c r="E8" s="206">
        <v>0</v>
      </c>
      <c r="F8" s="206">
        <v>0</v>
      </c>
      <c r="G8" s="111">
        <f>SUM(G9)</f>
        <v>0</v>
      </c>
      <c r="H8" s="113"/>
    </row>
    <row r="9" spans="1:8" ht="15" customHeight="1" x14ac:dyDescent="0.25">
      <c r="A9" s="4">
        <v>91</v>
      </c>
      <c r="B9" s="4">
        <v>922</v>
      </c>
      <c r="C9" s="4" t="s">
        <v>258</v>
      </c>
      <c r="D9" s="228">
        <v>0</v>
      </c>
      <c r="E9" s="228">
        <v>0</v>
      </c>
      <c r="F9" s="228">
        <v>0</v>
      </c>
      <c r="G9" s="69">
        <f>SUM(G10)</f>
        <v>0</v>
      </c>
      <c r="H9" s="71"/>
    </row>
    <row r="10" spans="1:8" ht="15" customHeight="1" x14ac:dyDescent="0.25">
      <c r="A10" s="7"/>
      <c r="B10" s="7">
        <v>9222</v>
      </c>
      <c r="C10" s="7" t="s">
        <v>264</v>
      </c>
      <c r="D10" s="208">
        <v>0</v>
      </c>
      <c r="E10" s="208">
        <v>0</v>
      </c>
      <c r="F10" s="208">
        <v>0</v>
      </c>
      <c r="G10" s="209"/>
      <c r="H10" s="71"/>
    </row>
    <row r="11" spans="1:8" x14ac:dyDescent="0.25">
      <c r="A11" s="103"/>
      <c r="B11" s="103"/>
      <c r="C11" s="104" t="s">
        <v>73</v>
      </c>
      <c r="D11" s="111">
        <f>SUM(D12)</f>
        <v>5.79</v>
      </c>
      <c r="E11" s="111">
        <v>0</v>
      </c>
      <c r="F11" s="111">
        <f>SUM(F12)</f>
        <v>73.77</v>
      </c>
      <c r="G11" s="111">
        <f>SUM(G12)</f>
        <v>0</v>
      </c>
      <c r="H11" s="113">
        <f>SUM(G11/F11)*100</f>
        <v>0</v>
      </c>
    </row>
    <row r="12" spans="1:8" x14ac:dyDescent="0.25">
      <c r="A12" s="4">
        <v>93</v>
      </c>
      <c r="B12" s="4">
        <v>922</v>
      </c>
      <c r="C12" s="4" t="s">
        <v>258</v>
      </c>
      <c r="D12" s="228">
        <f>SUM(D13)</f>
        <v>5.79</v>
      </c>
      <c r="E12" s="228">
        <v>0</v>
      </c>
      <c r="F12" s="228">
        <f>SUM(F13)</f>
        <v>73.77</v>
      </c>
      <c r="G12" s="228">
        <f>SUM(G13)</f>
        <v>0</v>
      </c>
      <c r="H12" s="270"/>
    </row>
    <row r="13" spans="1:8" x14ac:dyDescent="0.25">
      <c r="A13" s="5"/>
      <c r="B13" s="5">
        <v>9221</v>
      </c>
      <c r="C13" s="7" t="s">
        <v>264</v>
      </c>
      <c r="D13" s="208">
        <v>5.79</v>
      </c>
      <c r="E13" s="208">
        <v>0</v>
      </c>
      <c r="F13" s="208">
        <v>73.77</v>
      </c>
      <c r="G13" s="209">
        <v>0</v>
      </c>
      <c r="H13" s="270"/>
    </row>
    <row r="14" spans="1:8" ht="24" customHeight="1" x14ac:dyDescent="0.25">
      <c r="A14" s="96">
        <v>94</v>
      </c>
      <c r="B14" s="96"/>
      <c r="C14" s="105" t="s">
        <v>76</v>
      </c>
      <c r="D14" s="206">
        <f>SUM(D15)</f>
        <v>182.96</v>
      </c>
      <c r="E14" s="206">
        <v>0</v>
      </c>
      <c r="F14" s="206">
        <f>SUM(F15)</f>
        <v>11802.14</v>
      </c>
      <c r="G14" s="206">
        <f>SUM(G15)</f>
        <v>972.82</v>
      </c>
      <c r="H14" s="111">
        <f>SUM(G14/F14)*100</f>
        <v>8.2427424179004838</v>
      </c>
    </row>
    <row r="15" spans="1:8" x14ac:dyDescent="0.25">
      <c r="A15" s="4"/>
      <c r="B15" s="4">
        <v>922</v>
      </c>
      <c r="C15" s="4" t="s">
        <v>258</v>
      </c>
      <c r="D15" s="228">
        <f>SUM(D16)</f>
        <v>182.96</v>
      </c>
      <c r="E15" s="228">
        <f>E16</f>
        <v>0</v>
      </c>
      <c r="F15" s="228">
        <f>SUM(F16)</f>
        <v>11802.14</v>
      </c>
      <c r="G15" s="228">
        <f>SUM(G16)</f>
        <v>972.82</v>
      </c>
      <c r="H15" s="271"/>
    </row>
    <row r="16" spans="1:8" x14ac:dyDescent="0.25">
      <c r="A16" s="5"/>
      <c r="B16" s="5">
        <v>9221</v>
      </c>
      <c r="C16" s="7" t="s">
        <v>264</v>
      </c>
      <c r="D16" s="208">
        <v>182.96</v>
      </c>
      <c r="E16" s="208">
        <v>0</v>
      </c>
      <c r="F16" s="208">
        <v>11802.14</v>
      </c>
      <c r="G16" s="209">
        <v>972.82</v>
      </c>
      <c r="H16" s="271"/>
    </row>
    <row r="17" spans="1:8" ht="17.25" customHeight="1" x14ac:dyDescent="0.25">
      <c r="A17" s="96">
        <v>95</v>
      </c>
      <c r="B17" s="96"/>
      <c r="C17" s="96" t="s">
        <v>218</v>
      </c>
      <c r="D17" s="206">
        <f>SUM(D18)</f>
        <v>0</v>
      </c>
      <c r="E17" s="206">
        <f>SUM(E18)</f>
        <v>0</v>
      </c>
      <c r="F17" s="206">
        <f>SUM(F18)</f>
        <v>5156.83</v>
      </c>
      <c r="G17" s="206">
        <f>SUM(G18)</f>
        <v>540</v>
      </c>
      <c r="H17" s="111">
        <f>SUM(G17/F17)*100</f>
        <v>10.471549382081628</v>
      </c>
    </row>
    <row r="18" spans="1:8" x14ac:dyDescent="0.25">
      <c r="A18" s="13"/>
      <c r="B18" s="13">
        <v>922</v>
      </c>
      <c r="C18" s="4" t="s">
        <v>258</v>
      </c>
      <c r="D18" s="228">
        <v>0</v>
      </c>
      <c r="E18" s="228">
        <v>0</v>
      </c>
      <c r="F18" s="228">
        <f>SUM(F19)</f>
        <v>5156.83</v>
      </c>
      <c r="G18" s="69">
        <f>SUM(G19)</f>
        <v>540</v>
      </c>
      <c r="H18" s="271"/>
    </row>
    <row r="19" spans="1:8" x14ac:dyDescent="0.25">
      <c r="A19" s="121"/>
      <c r="B19" s="122">
        <v>9221</v>
      </c>
      <c r="C19" s="7" t="s">
        <v>256</v>
      </c>
      <c r="D19" s="123">
        <v>0</v>
      </c>
      <c r="E19" s="123">
        <v>0</v>
      </c>
      <c r="F19" s="123">
        <v>5156.83</v>
      </c>
      <c r="G19" s="123">
        <v>540</v>
      </c>
      <c r="H19" s="271"/>
    </row>
  </sheetData>
  <mergeCells count="3">
    <mergeCell ref="A3:G3"/>
    <mergeCell ref="A5:C5"/>
    <mergeCell ref="A6:C6"/>
  </mergeCells>
  <pageMargins left="0.7" right="0.7" top="0.75" bottom="0.75" header="0.3" footer="0.3"/>
  <pageSetup paperSize="9" scale="7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prema izvoru</vt:lpstr>
      <vt:lpstr>Rashodi prema funkcijskoj kl. </vt:lpstr>
      <vt:lpstr>Rashodi po programskoj kl.</vt:lpstr>
      <vt:lpstr>II.Posebni dio</vt:lpstr>
      <vt:lpstr>Korištenje prenesenog viška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2025-07-14T10:23:28Z</cp:lastPrinted>
  <dcterms:created xsi:type="dcterms:W3CDTF">2022-08-12T12:51:27Z</dcterms:created>
  <dcterms:modified xsi:type="dcterms:W3CDTF">2025-07-21T07:42:24Z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